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08CE9305-0955-41A5-838B-53108A773142}" xr6:coauthVersionLast="45" xr6:coauthVersionMax="45" xr10:uidLastSave="{00000000-0000-0000-0000-000000000000}"/>
  <bookViews>
    <workbookView xWindow="-108" yWindow="-108" windowWidth="23256" windowHeight="12576" xr2:uid="{AF202F4C-773F-49E4-94FB-C45293A6DF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" i="1" l="1"/>
  <c r="Z11" i="1"/>
  <c r="Z17" i="1" s="1"/>
  <c r="R6" i="1"/>
  <c r="S6" i="1"/>
  <c r="T6" i="1"/>
  <c r="M6" i="1"/>
  <c r="N6" i="1" s="1"/>
  <c r="O6" i="1" s="1"/>
  <c r="Q6" i="1"/>
  <c r="Q7" i="1" a="1"/>
  <c r="Q7" i="1" l="1"/>
  <c r="R7" i="1"/>
  <c r="T7" i="1"/>
  <c r="S7" i="1"/>
  <c r="V7" i="1" l="1"/>
  <c r="W7" i="1" s="1"/>
  <c r="O8" i="1" s="1"/>
  <c r="M8" i="1" l="1"/>
  <c r="N8" i="1"/>
  <c r="L8" i="1"/>
  <c r="Q8" i="1" a="1"/>
  <c r="S8" i="1" l="1"/>
  <c r="N9" i="1" s="1"/>
  <c r="R8" i="1"/>
  <c r="M9" i="1" s="1"/>
  <c r="Q8" i="1"/>
  <c r="L9" i="1" s="1"/>
  <c r="T8" i="1"/>
  <c r="O9" i="1" s="1"/>
  <c r="Q9" i="1" a="1"/>
  <c r="R9" i="1" l="1"/>
  <c r="S9" i="1"/>
  <c r="T9" i="1"/>
  <c r="Q9" i="1"/>
  <c r="V9" i="1" s="1"/>
  <c r="W9" i="1" s="1"/>
  <c r="M10" i="1" s="1"/>
  <c r="L10" i="1" l="1"/>
  <c r="O10" i="1"/>
  <c r="N10" i="1"/>
  <c r="Q10" i="1" a="1"/>
  <c r="S10" i="1" l="1"/>
  <c r="N11" i="1" s="1"/>
  <c r="Q10" i="1"/>
  <c r="L11" i="1" s="1"/>
  <c r="R10" i="1"/>
  <c r="M11" i="1" s="1"/>
  <c r="T10" i="1"/>
  <c r="O11" i="1" s="1"/>
  <c r="Q11" i="1" a="1"/>
  <c r="T11" i="1" l="1"/>
  <c r="Q11" i="1"/>
  <c r="S11" i="1"/>
  <c r="R11" i="1"/>
  <c r="V11" i="1" l="1"/>
  <c r="W11" i="1" s="1"/>
  <c r="O12" i="1" l="1"/>
  <c r="L12" i="1"/>
  <c r="M12" i="1"/>
  <c r="N12" i="1"/>
  <c r="Q12" i="1" a="1"/>
  <c r="T12" i="1" l="1"/>
  <c r="O13" i="1" s="1"/>
  <c r="R12" i="1"/>
  <c r="M13" i="1" s="1"/>
  <c r="S12" i="1"/>
  <c r="N13" i="1" s="1"/>
  <c r="Q12" i="1"/>
  <c r="L13" i="1" s="1"/>
  <c r="Y20" i="1" a="1"/>
  <c r="Z19" i="1" a="1"/>
  <c r="Q13" i="1" a="1"/>
  <c r="Z15" i="1" l="1"/>
  <c r="Z16" i="1" s="1"/>
  <c r="T13" i="1"/>
  <c r="S13" i="1"/>
  <c r="R13" i="1"/>
  <c r="Q13" i="1"/>
  <c r="V13" i="1" s="1"/>
  <c r="W13" i="1" s="1"/>
  <c r="Z19" i="1"/>
  <c r="AA19" i="1"/>
  <c r="Z21" i="1"/>
  <c r="AA20" i="1"/>
  <c r="Z20" i="1"/>
  <c r="AA21" i="1"/>
  <c r="Y20" i="1"/>
  <c r="Y21" i="1"/>
  <c r="AD21" i="1" l="1"/>
  <c r="AE21" i="1"/>
  <c r="AB21" i="1"/>
  <c r="AC21" i="1" s="1"/>
  <c r="AB20" i="1"/>
  <c r="AC20" i="1" s="1"/>
  <c r="AE20" i="1"/>
  <c r="AD20" i="1"/>
  <c r="AE19" i="1"/>
  <c r="AD19" i="1"/>
  <c r="AB19" i="1"/>
  <c r="AC19" i="1" s="1"/>
  <c r="AA15" i="1"/>
  <c r="Z8" i="1" l="1"/>
  <c r="AA16" i="1"/>
  <c r="AB16" i="1" s="1"/>
  <c r="Z10" i="1" s="1"/>
  <c r="AB15" i="1"/>
  <c r="AC15" i="1" l="1"/>
  <c r="AD15" i="1" s="1"/>
  <c r="AE15" i="1" s="1"/>
  <c r="Z7" i="1"/>
  <c r="Z9" i="1"/>
</calcChain>
</file>

<file path=xl/sharedStrings.xml><?xml version="1.0" encoding="utf-8"?>
<sst xmlns="http://schemas.openxmlformats.org/spreadsheetml/2006/main" count="78" uniqueCount="42">
  <si>
    <t>Stepwise Regression</t>
  </si>
  <si>
    <t>Regression Analysis</t>
  </si>
  <si>
    <t>y</t>
  </si>
  <si>
    <t>x1</t>
  </si>
  <si>
    <t>x2</t>
  </si>
  <si>
    <t>x3</t>
  </si>
  <si>
    <t>x4</t>
  </si>
  <si>
    <t>Alpha</t>
  </si>
  <si>
    <t>Multiple R</t>
  </si>
  <si>
    <t>Step</t>
  </si>
  <si>
    <t>min p</t>
  </si>
  <si>
    <t>var #</t>
  </si>
  <si>
    <t>R Square</t>
  </si>
  <si>
    <t>1a</t>
  </si>
  <si>
    <t>Adjusted R Square</t>
  </si>
  <si>
    <t>1b</t>
  </si>
  <si>
    <t>Standard Error</t>
  </si>
  <si>
    <t>2a</t>
  </si>
  <si>
    <t>Observations</t>
  </si>
  <si>
    <t>2b</t>
  </si>
  <si>
    <t>3a</t>
  </si>
  <si>
    <t>ANOVA</t>
  </si>
  <si>
    <t>3b</t>
  </si>
  <si>
    <t>df</t>
  </si>
  <si>
    <t>SS</t>
  </si>
  <si>
    <t>MS</t>
  </si>
  <si>
    <t>F</t>
  </si>
  <si>
    <t>p-value</t>
  </si>
  <si>
    <t>sig</t>
  </si>
  <si>
    <t>4a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</si>
  <si>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</si>
  <si>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</si>
  <si>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</si>
  <si>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</si>
  <si>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</si>
  <si>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</si>
  <si>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</si>
  <si>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</si>
  <si>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Intercept</t>
  </si>
  <si>
    <t>SUMMARY OUTPUT</t>
  </si>
  <si>
    <t>Regression Statistics</t>
  </si>
  <si>
    <t>Significance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</si>
</sst>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/>
    <xf numFmtId="0" fontId="0" fillId="0" borderId="12" xfId="0" applyFill="1" applyBorder="1" applyAlignment="1"/>
    <xf numFmtId="0" fontId="3" fillId="0" borderId="13" xfId="0" applyFon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12" xfId="1" applyFont="1" applyFill="1" applyBorder="1" applyAlignment="1"/>
    <xf numFmtId="43" fontId="0" fillId="2" borderId="12" xfId="1" applyFont="1" applyFill="1" applyBorder="1" applyAlignment="1"/>
    <xf numFmtId="43" fontId="0" fillId="2" borderId="0" xfId="1" applyFont="1" applyFill="1" applyBorder="1" applyAlignment="1"/>
    <xf numFmtId="0" fontId="3" fillId="0" borderId="1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64/AppData/Roaming/Microsoft/AddIns/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Prime"/>
      <sheetName val="RealStats"/>
    </sheetNames>
    <definedNames>
      <definedName name="DESIGN"/>
      <definedName name="RegCoeff"/>
      <definedName name="RegCoeffP"/>
      <definedName name="RegRank"/>
      <definedName name="SelectCol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1D99-D4EE-4AE0-9831-946981B8A2EF}">
  <dimension ref="B2:AG43"/>
  <sheetViews>
    <sheetView showGridLines="0" tabSelected="1" workbookViewId="0">
      <selection activeCell="AL11" sqref="AL11"/>
    </sheetView>
  </sheetViews>
  <sheetFormatPr defaultRowHeight="14.4"/>
  <cols>
    <col min="3" max="3" width="6" bestFit="1" customWidth="1"/>
    <col min="4" max="7" width="8.44140625" customWidth="1"/>
    <col min="8" max="8" width="5.88671875" bestFit="1" customWidth="1"/>
  </cols>
  <sheetData>
    <row r="2" spans="3:31"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K2" t="s">
        <v>0</v>
      </c>
    </row>
    <row r="3" spans="3:31">
      <c r="C3" s="1">
        <v>49.25</v>
      </c>
      <c r="D3">
        <v>13</v>
      </c>
      <c r="E3">
        <v>7</v>
      </c>
      <c r="F3">
        <v>72</v>
      </c>
      <c r="G3">
        <v>11</v>
      </c>
    </row>
    <row r="4" spans="3:31">
      <c r="C4" s="1">
        <v>47.15</v>
      </c>
      <c r="D4">
        <v>1</v>
      </c>
      <c r="E4">
        <v>20</v>
      </c>
      <c r="F4">
        <v>57</v>
      </c>
      <c r="G4">
        <v>14</v>
      </c>
      <c r="K4" t="s">
        <v>7</v>
      </c>
      <c r="L4">
        <v>0.05</v>
      </c>
      <c r="Y4" t="s">
        <v>1</v>
      </c>
    </row>
    <row r="5" spans="3:31">
      <c r="C5" s="1">
        <v>62.15</v>
      </c>
      <c r="D5">
        <v>21</v>
      </c>
      <c r="E5">
        <v>10</v>
      </c>
      <c r="F5">
        <v>16</v>
      </c>
      <c r="G5">
        <v>41</v>
      </c>
    </row>
    <row r="6" spans="3:31">
      <c r="C6" s="1">
        <v>53.8</v>
      </c>
      <c r="D6">
        <v>24</v>
      </c>
      <c r="E6">
        <v>10</v>
      </c>
      <c r="F6">
        <v>51</v>
      </c>
      <c r="G6">
        <v>16</v>
      </c>
      <c r="K6" t="s">
        <v>9</v>
      </c>
      <c r="L6">
        <v>1</v>
      </c>
      <c r="M6">
        <f>L6+1</f>
        <v>2</v>
      </c>
      <c r="N6">
        <f t="shared" ref="N6:O6" si="0">M6+1</f>
        <v>3</v>
      </c>
      <c r="O6">
        <f t="shared" si="0"/>
        <v>4</v>
      </c>
      <c r="Q6" t="str">
        <f>D2</f>
        <v>x1</v>
      </c>
      <c r="R6" t="str">
        <f t="shared" ref="R6:T6" si="1">E2</f>
        <v>x2</v>
      </c>
      <c r="S6" t="str">
        <f t="shared" si="1"/>
        <v>x3</v>
      </c>
      <c r="T6" t="str">
        <f t="shared" si="1"/>
        <v>x4</v>
      </c>
      <c r="V6" t="s">
        <v>10</v>
      </c>
      <c r="W6" t="s">
        <v>11</v>
      </c>
      <c r="Y6" s="5" t="s">
        <v>39</v>
      </c>
      <c r="Z6" s="5"/>
      <c r="AB6" s="7"/>
      <c r="AC6" s="7"/>
    </row>
    <row r="7" spans="3:31">
      <c r="C7" s="1">
        <v>57.95</v>
      </c>
      <c r="D7">
        <v>13</v>
      </c>
      <c r="E7">
        <v>7</v>
      </c>
      <c r="F7">
        <v>32</v>
      </c>
      <c r="G7">
        <v>37</v>
      </c>
      <c r="K7" t="s">
        <v>13</v>
      </c>
      <c r="L7" s="2"/>
      <c r="M7" s="3"/>
      <c r="N7" s="3"/>
      <c r="O7" s="4"/>
      <c r="Q7" s="2">
        <f t="array" ref="Q7:T7">[1]!RegRank(D3:G15,C3:C15,L7:O7)</f>
        <v>7.8766523259667931E-3</v>
      </c>
      <c r="R7" s="3">
        <v>5.5215483182223024E-2</v>
      </c>
      <c r="S7" s="3">
        <v>5.0796453656476448E-4</v>
      </c>
      <c r="T7" s="4">
        <v>6.6482492794239789E-4</v>
      </c>
      <c r="V7" s="2">
        <f>MIN(Q7:T7)</f>
        <v>5.0796453656476448E-4</v>
      </c>
      <c r="W7" s="4">
        <f>MATCH(V7,Q7:T7,0)</f>
        <v>3</v>
      </c>
      <c r="Y7" t="s">
        <v>8</v>
      </c>
      <c r="Z7">
        <f>SQRT(Z8)</f>
        <v>0.98744283883738959</v>
      </c>
      <c r="AB7" s="7"/>
      <c r="AC7" s="7"/>
    </row>
    <row r="8" spans="3:31">
      <c r="C8" s="1">
        <v>64.599999999999994</v>
      </c>
      <c r="D8">
        <v>21</v>
      </c>
      <c r="E8">
        <v>11</v>
      </c>
      <c r="F8">
        <v>18</v>
      </c>
      <c r="G8">
        <v>40</v>
      </c>
      <c r="K8" t="s">
        <v>15</v>
      </c>
      <c r="L8" s="6" t="str">
        <f>IF($W7=L$6,L$6,IF(L7="","",L7))</f>
        <v/>
      </c>
      <c r="M8" s="7" t="str">
        <f t="shared" ref="M8:O8" si="2">IF($W7=M$6,M$6,IF(M7="","",M7))</f>
        <v/>
      </c>
      <c r="N8" s="7">
        <f t="shared" si="2"/>
        <v>3</v>
      </c>
      <c r="O8" s="8" t="str">
        <f t="shared" si="2"/>
        <v/>
      </c>
      <c r="Q8" s="6" t="str">
        <f t="array" ref="Q8:T8">[1]!RegCoeffP(D3:G15,C3:C15,L8:O8)</f>
        <v/>
      </c>
      <c r="R8" s="7" t="str">
        <v/>
      </c>
      <c r="S8" s="7">
        <v>5.0796453656476448E-4</v>
      </c>
      <c r="T8" s="8" t="str">
        <v/>
      </c>
      <c r="V8" s="6"/>
      <c r="W8" s="8"/>
      <c r="Y8" t="s">
        <v>12</v>
      </c>
      <c r="Z8">
        <f>AA15/AA17</f>
        <v>0.97504335997124292</v>
      </c>
      <c r="AB8" s="7"/>
      <c r="AC8" s="7"/>
    </row>
    <row r="9" spans="3:31">
      <c r="C9" s="1">
        <v>61.35</v>
      </c>
      <c r="D9">
        <v>5</v>
      </c>
      <c r="E9">
        <v>22</v>
      </c>
      <c r="F9">
        <v>1</v>
      </c>
      <c r="G9">
        <v>56</v>
      </c>
      <c r="K9" t="s">
        <v>17</v>
      </c>
      <c r="L9" s="6" t="str">
        <f>IF(Q$8&gt;=$L4,"",IF(L8="","",L8))</f>
        <v/>
      </c>
      <c r="M9" s="7" t="str">
        <f t="shared" ref="M9:O9" si="3">IF(R$8&gt;=$L4,"",IF(M8="","",M8))</f>
        <v/>
      </c>
      <c r="N9" s="7">
        <f t="shared" si="3"/>
        <v>3</v>
      </c>
      <c r="O9" s="8" t="str">
        <f t="shared" si="3"/>
        <v/>
      </c>
      <c r="Q9" s="6">
        <f t="array" ref="Q9:T9">[1]!RegRank(D3:G15,C3:C15,L9:O9)</f>
        <v>6.2378252954076174E-6</v>
      </c>
      <c r="R9" s="7">
        <v>4.5533758730176288E-5</v>
      </c>
      <c r="S9" s="7" t="str">
        <v>x</v>
      </c>
      <c r="T9" s="8">
        <v>0.68722322663987379</v>
      </c>
      <c r="V9" s="6">
        <f>MIN(Q9:T9)</f>
        <v>6.2378252954076174E-6</v>
      </c>
      <c r="W9" s="8">
        <f>MATCH(V9,Q9:T9,0)</f>
        <v>1</v>
      </c>
      <c r="Y9" t="s">
        <v>14</v>
      </c>
      <c r="Z9">
        <f>1-(1-Z8)*(Z11-1)/(Z11-Z15-1)</f>
        <v>0.9700520319654915</v>
      </c>
      <c r="AB9" s="7"/>
      <c r="AC9" s="7"/>
    </row>
    <row r="10" spans="3:31">
      <c r="C10" s="1">
        <v>46.25</v>
      </c>
      <c r="D10">
        <v>2</v>
      </c>
      <c r="E10">
        <v>29</v>
      </c>
      <c r="F10">
        <v>47</v>
      </c>
      <c r="G10">
        <v>16</v>
      </c>
      <c r="K10" t="s">
        <v>19</v>
      </c>
      <c r="L10" s="6">
        <f>IF($W9=L$6,L$6,IF(L9="","",L9))</f>
        <v>1</v>
      </c>
      <c r="M10" s="7" t="str">
        <f t="shared" ref="M10:O10" si="4">IF($W9=M$6,M$6,IF(M9="","",M9))</f>
        <v/>
      </c>
      <c r="N10" s="7">
        <f t="shared" si="4"/>
        <v>3</v>
      </c>
      <c r="O10" s="8" t="str">
        <f t="shared" si="4"/>
        <v/>
      </c>
      <c r="Q10" s="6">
        <f t="array" ref="Q10:T10">[1]!RegCoeffP(D3:G15,C3:C15,L10:O10)</f>
        <v>6.2378252954076174E-6</v>
      </c>
      <c r="R10" s="7" t="str">
        <v/>
      </c>
      <c r="S10" s="7">
        <v>5.6930817926570398E-7</v>
      </c>
      <c r="T10" s="8" t="str">
        <v/>
      </c>
      <c r="V10" s="6"/>
      <c r="W10" s="8"/>
      <c r="Y10" t="s">
        <v>16</v>
      </c>
      <c r="Z10">
        <f>SQRT(AB16)</f>
        <v>1.3016942950839014</v>
      </c>
    </row>
    <row r="11" spans="3:31">
      <c r="C11" s="1">
        <v>56.55</v>
      </c>
      <c r="D11">
        <v>3</v>
      </c>
      <c r="E11">
        <v>24</v>
      </c>
      <c r="F11">
        <v>18</v>
      </c>
      <c r="G11">
        <v>39</v>
      </c>
      <c r="K11" t="s">
        <v>20</v>
      </c>
      <c r="L11" s="6">
        <f>IF(Q$10&gt;=$L4,"",IF(L10="","",L10))</f>
        <v>1</v>
      </c>
      <c r="M11" s="7" t="str">
        <f t="shared" ref="M11:O11" si="5">IF(R$10&gt;=$L4,"",IF(M10="","",M10))</f>
        <v/>
      </c>
      <c r="N11" s="7">
        <f t="shared" si="5"/>
        <v>3</v>
      </c>
      <c r="O11" s="8" t="str">
        <f t="shared" si="5"/>
        <v/>
      </c>
      <c r="Q11" s="6" t="str">
        <f t="array" ref="Q11:T11">[1]!RegRank(D3:G15,C3:C15,L11:O11)</f>
        <v>x</v>
      </c>
      <c r="R11" s="7">
        <v>2.9859125594281721E-2</v>
      </c>
      <c r="S11" s="7" t="str">
        <v>x</v>
      </c>
      <c r="T11" s="8">
        <v>2.8166088615815488E-2</v>
      </c>
      <c r="V11" s="6">
        <f>MIN(Q11:T11)</f>
        <v>2.8166088615815488E-2</v>
      </c>
      <c r="W11" s="8">
        <f>MATCH(V11,Q11:T11,0)</f>
        <v>4</v>
      </c>
      <c r="Y11" s="5" t="s">
        <v>18</v>
      </c>
      <c r="Z11" s="5">
        <f>COUNT(C3:C15)</f>
        <v>13</v>
      </c>
    </row>
    <row r="12" spans="3:31">
      <c r="C12" s="1">
        <v>67.95</v>
      </c>
      <c r="D12">
        <v>41</v>
      </c>
      <c r="E12">
        <v>4</v>
      </c>
      <c r="F12">
        <v>23</v>
      </c>
      <c r="G12">
        <v>32</v>
      </c>
      <c r="K12" t="s">
        <v>22</v>
      </c>
      <c r="L12" s="6">
        <f>IF($W11=L$6,L$6,IF(L11="","",L11))</f>
        <v>1</v>
      </c>
      <c r="M12" s="7" t="str">
        <f t="shared" ref="M12:O12" si="6">IF($W11=M$6,M$6,IF(M11="","",M11))</f>
        <v/>
      </c>
      <c r="N12" s="7">
        <f t="shared" si="6"/>
        <v>3</v>
      </c>
      <c r="O12" s="8">
        <f t="shared" si="6"/>
        <v>4</v>
      </c>
      <c r="Q12" s="6">
        <f t="array" ref="Q12:T12">[1]!RegCoeffP(D3:G15,C3:C15,L12:O12)</f>
        <v>1.5810068938471034E-6</v>
      </c>
      <c r="R12" s="7" t="str">
        <v/>
      </c>
      <c r="S12" s="7">
        <v>0.26565484400143835</v>
      </c>
      <c r="T12" s="8">
        <v>2.8166088615815488E-2</v>
      </c>
      <c r="V12" s="6"/>
      <c r="W12" s="8"/>
    </row>
    <row r="13" spans="3:31" ht="15" thickBot="1">
      <c r="C13" s="1">
        <v>51.9</v>
      </c>
      <c r="D13">
        <v>1</v>
      </c>
      <c r="E13">
        <v>31</v>
      </c>
      <c r="F13">
        <v>34</v>
      </c>
      <c r="G13">
        <v>25</v>
      </c>
      <c r="K13" t="s">
        <v>29</v>
      </c>
      <c r="L13" s="11">
        <f>IF(Q$12&gt;=$L4,"",IF(L12="","",L12))</f>
        <v>1</v>
      </c>
      <c r="M13" s="12" t="str">
        <f t="shared" ref="M13:O13" si="7">IF(R$12&gt;=$L4,"",IF(M12="","",M12))</f>
        <v/>
      </c>
      <c r="N13" s="12" t="str">
        <f t="shared" si="7"/>
        <v/>
      </c>
      <c r="O13" s="13">
        <f t="shared" si="7"/>
        <v>4</v>
      </c>
      <c r="Q13" s="11" t="str">
        <f t="array" ref="Q13:T13">[1]!RegRank(D3:G15,C3:C15,L13:O13)</f>
        <v>x</v>
      </c>
      <c r="R13" s="12">
        <v>0.37329550556794355</v>
      </c>
      <c r="S13" s="12">
        <v>0.26565484400143835</v>
      </c>
      <c r="T13" s="13" t="str">
        <v>x</v>
      </c>
      <c r="V13" s="11">
        <f>MIN(Q13:T13)</f>
        <v>0.26565484400143835</v>
      </c>
      <c r="W13" s="13">
        <f>MATCH(V13,Q13:T13,0)</f>
        <v>3</v>
      </c>
      <c r="Y13" t="s">
        <v>21</v>
      </c>
      <c r="AC13" s="9" t="s">
        <v>7</v>
      </c>
      <c r="AD13" s="9">
        <v>0.05</v>
      </c>
    </row>
    <row r="14" spans="3:31" ht="15" thickTop="1">
      <c r="C14" s="1">
        <v>66.650000000000006</v>
      </c>
      <c r="D14">
        <v>21</v>
      </c>
      <c r="E14">
        <v>11</v>
      </c>
      <c r="F14">
        <v>5</v>
      </c>
      <c r="G14">
        <v>51</v>
      </c>
      <c r="Y14" s="10"/>
      <c r="Z14" s="10" t="s">
        <v>23</v>
      </c>
      <c r="AA14" s="10" t="s">
        <v>24</v>
      </c>
      <c r="AB14" s="10" t="s">
        <v>25</v>
      </c>
      <c r="AC14" s="10" t="s">
        <v>26</v>
      </c>
      <c r="AD14" s="10" t="s">
        <v>27</v>
      </c>
      <c r="AE14" s="10" t="s">
        <v>28</v>
      </c>
    </row>
    <row r="15" spans="3:31">
      <c r="C15" s="14">
        <v>64.7</v>
      </c>
      <c r="D15" s="5">
        <v>18</v>
      </c>
      <c r="E15" s="5">
        <v>10</v>
      </c>
      <c r="F15" s="5">
        <v>5</v>
      </c>
      <c r="G15" s="5">
        <v>53</v>
      </c>
      <c r="Y15" t="s">
        <v>30</v>
      </c>
      <c r="Z15">
        <f>COUNT(L13:O13)</f>
        <v>2</v>
      </c>
      <c r="AA15">
        <f>DEVSQ(MMULT([1]!DESIGN([1]!SelectCols(D3:G15,L13:O13)),Z19:Z21))</f>
        <v>661.99668885222968</v>
      </c>
      <c r="AB15">
        <f>AA15/Z15</f>
        <v>330.99834442611484</v>
      </c>
      <c r="AC15">
        <f>AB15/AB16</f>
        <v>195.34748244309287</v>
      </c>
      <c r="AD15">
        <f>_xlfn.F.DIST.RT(AC15,Z15,Z16)</f>
        <v>9.6812308107149419E-9</v>
      </c>
      <c r="AE15" s="9" t="str">
        <f>IF(AD15&lt;AD13,"yes","no")</f>
        <v>yes</v>
      </c>
    </row>
    <row r="16" spans="3:31" ht="15" thickBot="1">
      <c r="Y16" t="s">
        <v>31</v>
      </c>
      <c r="Z16">
        <f>Z17-Z15</f>
        <v>10</v>
      </c>
      <c r="AA16">
        <f>AA17-AA15</f>
        <v>16.944080378539752</v>
      </c>
      <c r="AB16">
        <f>AA16/Z16</f>
        <v>1.6944080378539752</v>
      </c>
    </row>
    <row r="17" spans="2:31" ht="15" thickBot="1">
      <c r="B17" s="19"/>
      <c r="C17" s="19" t="s">
        <v>2</v>
      </c>
      <c r="D17" s="19" t="s">
        <v>3</v>
      </c>
      <c r="E17" s="19" t="s">
        <v>4</v>
      </c>
      <c r="F17" s="19" t="s">
        <v>5</v>
      </c>
      <c r="G17" s="19" t="s">
        <v>6</v>
      </c>
      <c r="Y17" s="5" t="s">
        <v>32</v>
      </c>
      <c r="Z17" s="5">
        <f>Z11-1</f>
        <v>12</v>
      </c>
      <c r="AA17" s="5">
        <f>DEVSQ(C3:C15)</f>
        <v>678.94076923076943</v>
      </c>
      <c r="AB17" s="5"/>
      <c r="AC17" s="5"/>
      <c r="AD17" s="5"/>
      <c r="AE17" s="5"/>
    </row>
    <row r="18" spans="2:31" ht="15" thickTop="1">
      <c r="B18" s="17" t="s">
        <v>3</v>
      </c>
      <c r="C18" s="20">
        <v>0.69877416508205614</v>
      </c>
      <c r="D18" s="20"/>
      <c r="E18" s="20"/>
      <c r="F18" s="20"/>
      <c r="G18" s="20"/>
      <c r="Y18" s="10"/>
      <c r="Z18" s="10" t="s">
        <v>33</v>
      </c>
      <c r="AA18" s="10" t="s">
        <v>34</v>
      </c>
      <c r="AB18" s="10" t="s">
        <v>35</v>
      </c>
      <c r="AC18" s="10" t="s">
        <v>27</v>
      </c>
      <c r="AD18" s="10" t="s">
        <v>36</v>
      </c>
      <c r="AE18" s="10" t="s">
        <v>37</v>
      </c>
    </row>
    <row r="19" spans="2:31">
      <c r="B19" s="17" t="s">
        <v>4</v>
      </c>
      <c r="C19" s="20">
        <v>-0.54289360733153935</v>
      </c>
      <c r="D19" s="23">
        <v>-0.82229617293380064</v>
      </c>
      <c r="E19" s="20"/>
      <c r="F19" s="20"/>
      <c r="G19" s="20"/>
      <c r="Y19" t="s">
        <v>38</v>
      </c>
      <c r="Z19">
        <f t="array" ref="Z19:AA21">[1]!RegCoeff([1]!SelectCols(D3:G15,L13:O13),C3:C15)</f>
        <v>41.235430135831059</v>
      </c>
      <c r="AA19">
        <v>0.92976190441327511</v>
      </c>
      <c r="AB19">
        <f>Z19/AA19</f>
        <v>44.350526667203702</v>
      </c>
      <c r="AC19">
        <f>_xlfn.T.DIST.2T(ABS(AB19),$Z$16)</f>
        <v>8.1661694743191698E-13</v>
      </c>
      <c r="AD19">
        <f>Z19-_xlfn.T.INV.2T(AD$13,$Z$16)*AA19</f>
        <v>39.163791513511093</v>
      </c>
      <c r="AE19">
        <f>Z19+_xlfn.T.INV.2T(AD$13,$Z$16)*AA19</f>
        <v>43.307068758151026</v>
      </c>
    </row>
    <row r="20" spans="2:31">
      <c r="B20" s="17" t="s">
        <v>5</v>
      </c>
      <c r="C20" s="20">
        <v>-0.82563596027598474</v>
      </c>
      <c r="D20" s="20">
        <v>-0.22084100904790518</v>
      </c>
      <c r="E20" s="20">
        <v>3.7830354878137858E-2</v>
      </c>
      <c r="F20" s="20"/>
      <c r="G20" s="20"/>
      <c r="Y20" t="str">
        <f t="array" ref="Y20:Y21">TRANSPOSE([1]!SelectCols(D2:G2,L13:O13))</f>
        <v>x1</v>
      </c>
      <c r="Z20">
        <v>0.35986642771103811</v>
      </c>
      <c r="AA20">
        <v>3.2352902806625485E-2</v>
      </c>
      <c r="AB20">
        <f t="shared" ref="AB20:AB21" si="8">Z20/AA20</f>
        <v>11.123157321059358</v>
      </c>
      <c r="AC20">
        <f t="shared" ref="AC20:AC21" si="9">_xlfn.T.DIST.2T(ABS(AB20),$Z$16)</f>
        <v>5.9434130906127383E-7</v>
      </c>
      <c r="AD20">
        <f t="shared" ref="AD20:AD21" si="10">Z20-_xlfn.T.INV.2T(AD$13,$Z$16)*AA20</f>
        <v>0.2877796679930601</v>
      </c>
      <c r="AE20">
        <f t="shared" ref="AE20:AE21" si="11">Z20+_xlfn.T.INV.2T(AD$13,$Z$16)*AA20</f>
        <v>0.43195318742901612</v>
      </c>
    </row>
    <row r="21" spans="2:31" ht="15" thickBot="1">
      <c r="B21" s="18" t="s">
        <v>6</v>
      </c>
      <c r="C21" s="21">
        <v>0.81625256975601268</v>
      </c>
      <c r="D21" s="21">
        <v>0.18736845560441676</v>
      </c>
      <c r="E21" s="21">
        <v>-0.14715872510887337</v>
      </c>
      <c r="F21" s="22">
        <v>-0.96550775287912538</v>
      </c>
      <c r="G21" s="21"/>
      <c r="Y21" s="5" t="str">
        <v>x4</v>
      </c>
      <c r="Z21" s="5">
        <v>0.34332711261105608</v>
      </c>
      <c r="AA21" s="5">
        <v>2.4583550014509355E-2</v>
      </c>
      <c r="AB21" s="5">
        <f t="shared" si="8"/>
        <v>13.965725552591973</v>
      </c>
      <c r="AC21" s="5">
        <f t="shared" si="9"/>
        <v>6.9328183272698868E-8</v>
      </c>
      <c r="AD21" s="5">
        <f t="shared" si="10"/>
        <v>0.28855154970398006</v>
      </c>
      <c r="AE21" s="5">
        <f t="shared" si="11"/>
        <v>0.39810267551813211</v>
      </c>
    </row>
    <row r="23" spans="2:31">
      <c r="Y23" t="s">
        <v>39</v>
      </c>
    </row>
    <row r="24" spans="2:31" ht="15" thickBot="1"/>
    <row r="25" spans="2:31">
      <c r="Y25" s="24" t="s">
        <v>40</v>
      </c>
      <c r="Z25" s="24"/>
    </row>
    <row r="26" spans="2:31">
      <c r="Y26" s="17" t="s">
        <v>8</v>
      </c>
      <c r="Z26" s="17">
        <v>0.98937748181449992</v>
      </c>
    </row>
    <row r="27" spans="2:31">
      <c r="Y27" s="17" t="s">
        <v>12</v>
      </c>
      <c r="Z27" s="17">
        <v>0.97886780152160102</v>
      </c>
    </row>
    <row r="28" spans="2:31">
      <c r="Y28" s="17" t="s">
        <v>14</v>
      </c>
      <c r="Z28" s="17">
        <v>0.96830170228240142</v>
      </c>
    </row>
    <row r="29" spans="2:31">
      <c r="Y29" s="17" t="s">
        <v>16</v>
      </c>
      <c r="Z29" s="17">
        <v>1.3391933715142448</v>
      </c>
    </row>
    <row r="30" spans="2:31" ht="15" thickBot="1">
      <c r="Y30" s="18" t="s">
        <v>18</v>
      </c>
      <c r="Z30" s="18">
        <v>13</v>
      </c>
    </row>
    <row r="32" spans="2:31" ht="15" thickBot="1">
      <c r="Y32" t="s">
        <v>21</v>
      </c>
    </row>
    <row r="33" spans="25:33">
      <c r="Y33" s="19"/>
      <c r="Z33" s="19" t="s">
        <v>23</v>
      </c>
      <c r="AA33" s="19" t="s">
        <v>24</v>
      </c>
      <c r="AB33" s="19" t="s">
        <v>25</v>
      </c>
      <c r="AC33" s="19" t="s">
        <v>26</v>
      </c>
      <c r="AD33" s="19" t="s">
        <v>41</v>
      </c>
    </row>
    <row r="34" spans="25:33">
      <c r="Y34" s="17" t="s">
        <v>30</v>
      </c>
      <c r="Z34" s="17">
        <v>4</v>
      </c>
      <c r="AA34" s="17">
        <v>664.59325814030797</v>
      </c>
      <c r="AB34" s="17">
        <v>166.14831453507699</v>
      </c>
      <c r="AC34" s="17">
        <v>92.642306243922889</v>
      </c>
      <c r="AD34" s="17">
        <v>9.8026586661710968E-7</v>
      </c>
    </row>
    <row r="35" spans="25:33">
      <c r="Y35" s="17" t="s">
        <v>31</v>
      </c>
      <c r="Z35" s="17">
        <v>8</v>
      </c>
      <c r="AA35" s="17">
        <v>14.347511090461518</v>
      </c>
      <c r="AB35" s="17">
        <v>1.7934388863076898</v>
      </c>
      <c r="AC35" s="17"/>
      <c r="AD35" s="17"/>
    </row>
    <row r="36" spans="25:33" ht="15" thickBot="1">
      <c r="Y36" s="18" t="s">
        <v>32</v>
      </c>
      <c r="Z36" s="18">
        <v>12</v>
      </c>
      <c r="AA36" s="18">
        <v>678.94076923076943</v>
      </c>
      <c r="AB36" s="18"/>
      <c r="AC36" s="18"/>
      <c r="AD36" s="18"/>
    </row>
    <row r="37" spans="25:33" ht="15" thickBot="1"/>
    <row r="38" spans="25:33" ht="15" thickTop="1">
      <c r="Y38" s="19"/>
      <c r="Z38" s="10" t="s">
        <v>33</v>
      </c>
      <c r="AA38" s="10" t="s">
        <v>34</v>
      </c>
      <c r="AB38" s="10" t="s">
        <v>35</v>
      </c>
      <c r="AC38" s="10" t="s">
        <v>27</v>
      </c>
      <c r="AD38" s="10" t="s">
        <v>36</v>
      </c>
      <c r="AE38" s="10" t="s">
        <v>37</v>
      </c>
      <c r="AF38" s="25"/>
      <c r="AG38" s="25"/>
    </row>
    <row r="39" spans="25:33">
      <c r="Y39" s="17" t="s">
        <v>38</v>
      </c>
      <c r="Z39" s="17">
        <v>54.819045312217909</v>
      </c>
      <c r="AA39" s="17">
        <v>19.640157658872145</v>
      </c>
      <c r="AB39" s="17">
        <v>2.7911713472144268</v>
      </c>
      <c r="AC39" s="17">
        <v>2.3515790441219764E-2</v>
      </c>
      <c r="AD39" s="17">
        <v>9.5287605347969517</v>
      </c>
      <c r="AE39" s="17">
        <v>100.10933008963886</v>
      </c>
      <c r="AF39" s="17"/>
      <c r="AG39" s="17"/>
    </row>
    <row r="40" spans="25:33">
      <c r="Y40" s="17" t="s">
        <v>3</v>
      </c>
      <c r="Z40" s="17">
        <v>0.29231242924766399</v>
      </c>
      <c r="AA40" s="17">
        <v>0.15352685465100271</v>
      </c>
      <c r="AB40" s="17">
        <v>1.9039824004220542</v>
      </c>
      <c r="AC40" s="17">
        <v>9.3393205210139274E-2</v>
      </c>
      <c r="AD40" s="17">
        <v>-6.1721132442437376E-2</v>
      </c>
      <c r="AE40" s="17">
        <v>0.64634599093776535</v>
      </c>
      <c r="AF40" s="17"/>
      <c r="AG40" s="17"/>
    </row>
    <row r="41" spans="25:33">
      <c r="Y41" s="17" t="s">
        <v>4</v>
      </c>
      <c r="Z41" s="17">
        <v>-8.9410460190523636E-2</v>
      </c>
      <c r="AA41" s="17">
        <v>0.21739043612316447</v>
      </c>
      <c r="AB41" s="17">
        <v>-0.41128975949920515</v>
      </c>
      <c r="AC41" s="17">
        <v>0.69165748091751333</v>
      </c>
      <c r="AD41" s="17">
        <v>-0.59071370484437835</v>
      </c>
      <c r="AE41" s="17">
        <v>0.41189278446333105</v>
      </c>
      <c r="AF41" s="17"/>
      <c r="AG41" s="17"/>
    </row>
    <row r="42" spans="25:33">
      <c r="Y42" s="17" t="s">
        <v>5</v>
      </c>
      <c r="Z42" s="17">
        <v>-0.15210038254929301</v>
      </c>
      <c r="AA42" s="17">
        <v>0.19501103876877593</v>
      </c>
      <c r="AB42" s="17">
        <v>-0.77995780910452983</v>
      </c>
      <c r="AC42" s="17">
        <v>0.45786803975493562</v>
      </c>
      <c r="AD42" s="17">
        <v>-0.60179664436055047</v>
      </c>
      <c r="AE42" s="17">
        <v>0.2975958792619644</v>
      </c>
      <c r="AF42" s="17"/>
      <c r="AG42" s="17"/>
    </row>
    <row r="43" spans="25:33" ht="15" thickBot="1">
      <c r="Y43" s="18" t="s">
        <v>6</v>
      </c>
      <c r="Z43" s="18">
        <v>0.13686176135295045</v>
      </c>
      <c r="AA43" s="18">
        <v>0.26555333165755596</v>
      </c>
      <c r="AB43" s="18">
        <v>0.5153833337306436</v>
      </c>
      <c r="AC43" s="18">
        <v>0.62022088102217343</v>
      </c>
      <c r="AD43" s="18">
        <v>-0.47550531956661723</v>
      </c>
      <c r="AE43" s="18">
        <v>0.74922884227251818</v>
      </c>
      <c r="AF43" s="17"/>
      <c r="AG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2019-05-06T07:30:36Z</dcterms:created>
  <dcterms:modified xsi:type="dcterms:W3CDTF">2019-12-29T07:28:19Z</dcterms:modified>
</cp:coreProperties>
</file>