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sim\Dropbox\Adam\Forecasting Book 2019\Website Material\"/>
    </mc:Choice>
  </mc:AlternateContent>
  <xr:revisionPtr revIDLastSave="0" documentId="13_ncr:1_{9152A51A-7164-433D-A3A8-F2D22E6FD373}" xr6:coauthVersionLast="45" xr6:coauthVersionMax="45" xr10:uidLastSave="{00000000-0000-0000-0000-000000000000}"/>
  <bookViews>
    <workbookView xWindow="-108" yWindow="-108" windowWidth="23256" windowHeight="12576" activeTab="6" xr2:uid="{00000000-000D-0000-FFFF-FFFF00000000}"/>
  </bookViews>
  <sheets>
    <sheet name="Data" sheetId="8" r:id="rId1"/>
    <sheet name="Multiplicative" sheetId="2" r:id="rId2"/>
    <sheet name="Additive" sheetId="9" r:id="rId3"/>
    <sheet name="TES" sheetId="3" r:id="rId4"/>
    <sheet name="Season Weights" sheetId="5" r:id="rId5"/>
    <sheet name="Forecasts" sheetId="6" r:id="rId6"/>
    <sheet name="Deviations" sheetId="10" r:id="rId7"/>
  </sheets>
  <definedNames>
    <definedName name="AddSeason">'Season Weights'!$J$19:$M$30</definedName>
    <definedName name="Alpha">TES!$O$7</definedName>
    <definedName name="AR_Season">#REF!</definedName>
    <definedName name="Beta">TES!$O$8</definedName>
    <definedName name="Gamma">TES!$O$9</definedName>
    <definedName name="MAD">TES!$I$53</definedName>
    <definedName name="MultSeason">'Season Weights'!$J$4:$M$15</definedName>
    <definedName name="Season">Multiplicative!#REF!</definedName>
    <definedName name="solver_adj" localSheetId="3" hidden="1">TES!$O$7,TES!$O$8,TES!$O$9</definedName>
    <definedName name="solver_cvg" localSheetId="3" hidden="1">0.0001</definedName>
    <definedName name="solver_drv" localSheetId="3" hidden="1">2</definedName>
    <definedName name="solver_eng" localSheetId="3" hidden="1">1</definedName>
    <definedName name="solver_est" localSheetId="3" hidden="1">1</definedName>
    <definedName name="solver_itr" localSheetId="3" hidden="1">2147483647</definedName>
    <definedName name="solver_lhs1" localSheetId="3" hidden="1">TES!$O$7</definedName>
    <definedName name="solver_lhs2" localSheetId="3" hidden="1">TES!$O$8</definedName>
    <definedName name="solver_lhs3" localSheetId="3" hidden="1">TES!$O$9</definedName>
    <definedName name="solver_lhs4" localSheetId="3" hidden="1">TES!$O$9</definedName>
    <definedName name="solver_lhs5" localSheetId="3" hidden="1">TES!$O$9</definedName>
    <definedName name="solver_lhs6" localSheetId="3" hidden="1">TES!$O$9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3</definedName>
    <definedName name="solver_nwt" localSheetId="3" hidden="1">1</definedName>
    <definedName name="solver_opt" localSheetId="3" hidden="1">TES!$J$6</definedName>
    <definedName name="solver_pre" localSheetId="3" hidden="1">0.000001</definedName>
    <definedName name="solver_rbv" localSheetId="3" hidden="1">2</definedName>
    <definedName name="solver_rel1" localSheetId="3" hidden="1">1</definedName>
    <definedName name="solver_rel2" localSheetId="3" hidden="1">1</definedName>
    <definedName name="solver_rel3" localSheetId="3" hidden="1">1</definedName>
    <definedName name="solver_rel4" localSheetId="3" hidden="1">3</definedName>
    <definedName name="solver_rel5" localSheetId="3" hidden="1">3</definedName>
    <definedName name="solver_rel6" localSheetId="3" hidden="1">3</definedName>
    <definedName name="solver_rhs1" localSheetId="3" hidden="1">1</definedName>
    <definedName name="solver_rhs2" localSheetId="3" hidden="1">1</definedName>
    <definedName name="solver_rhs3" localSheetId="3" hidden="1">1</definedName>
    <definedName name="solver_rhs4" localSheetId="3" hidden="1">0</definedName>
    <definedName name="solver_rhs5" localSheetId="3" hidden="1">0</definedName>
    <definedName name="solver_rhs6" localSheetId="3" hidden="1">0</definedName>
    <definedName name="solver_rlx" localSheetId="3" hidden="1">2</definedName>
    <definedName name="solver_rsd" localSheetId="3" hidden="1">0</definedName>
    <definedName name="solver_scl" localSheetId="3" hidden="1">2</definedName>
    <definedName name="solver_sho" localSheetId="3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2</definedName>
    <definedName name="solver_val" localSheetId="3" hidden="1">0</definedName>
    <definedName name="solver_ver" localSheetId="3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6" l="1"/>
  <c r="E6" i="6"/>
  <c r="E7" i="6"/>
  <c r="E8" i="6"/>
  <c r="E9" i="6"/>
  <c r="E10" i="6"/>
  <c r="E11" i="6"/>
  <c r="E12" i="6"/>
  <c r="E13" i="6"/>
  <c r="E14" i="6"/>
  <c r="E15" i="6"/>
  <c r="E4" i="6"/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3" i="2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4" i="3"/>
  <c r="M31" i="5" l="1"/>
  <c r="F12" i="6"/>
  <c r="F13" i="6"/>
  <c r="F14" i="6"/>
  <c r="F15" i="6"/>
  <c r="F11" i="6"/>
  <c r="F5" i="6"/>
  <c r="F6" i="6"/>
  <c r="F7" i="6"/>
  <c r="F8" i="6"/>
  <c r="F9" i="6"/>
  <c r="F10" i="6"/>
  <c r="F4" i="6"/>
  <c r="F5" i="5" l="1"/>
  <c r="F20" i="5" s="1"/>
  <c r="F6" i="5"/>
  <c r="F21" i="5" s="1"/>
  <c r="F7" i="5"/>
  <c r="F22" i="5" s="1"/>
  <c r="F8" i="5"/>
  <c r="F23" i="5" s="1"/>
  <c r="F9" i="5"/>
  <c r="F24" i="5" s="1"/>
  <c r="F10" i="5"/>
  <c r="F25" i="5" s="1"/>
  <c r="F11" i="5"/>
  <c r="F26" i="5" s="1"/>
  <c r="F12" i="5"/>
  <c r="F27" i="5" s="1"/>
  <c r="F13" i="5"/>
  <c r="F28" i="5" s="1"/>
  <c r="F14" i="5"/>
  <c r="F29" i="5" s="1"/>
  <c r="F15" i="5"/>
  <c r="F30" i="5" s="1"/>
  <c r="F4" i="5"/>
  <c r="F19" i="5" s="1"/>
  <c r="F63" i="9" l="1"/>
  <c r="F64" i="9"/>
  <c r="F65" i="9"/>
  <c r="F66" i="9"/>
  <c r="F67" i="9"/>
  <c r="F68" i="9"/>
  <c r="F69" i="9"/>
  <c r="F70" i="9"/>
  <c r="F71" i="9"/>
  <c r="F72" i="9"/>
  <c r="F73" i="9"/>
  <c r="F74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3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K16" i="5"/>
  <c r="E63" i="2"/>
  <c r="E63" i="9" s="1"/>
  <c r="G63" i="9" s="1"/>
  <c r="F63" i="2"/>
  <c r="E64" i="2"/>
  <c r="E64" i="9" s="1"/>
  <c r="G64" i="9" s="1"/>
  <c r="F64" i="2"/>
  <c r="E65" i="2"/>
  <c r="E65" i="9" s="1"/>
  <c r="G65" i="9" s="1"/>
  <c r="F65" i="2"/>
  <c r="E66" i="2"/>
  <c r="E66" i="9" s="1"/>
  <c r="F66" i="2"/>
  <c r="E67" i="2"/>
  <c r="E67" i="9" s="1"/>
  <c r="G67" i="9" s="1"/>
  <c r="F67" i="2"/>
  <c r="E68" i="2"/>
  <c r="E68" i="9" s="1"/>
  <c r="G68" i="9" s="1"/>
  <c r="F68" i="2"/>
  <c r="E69" i="2"/>
  <c r="E69" i="9" s="1"/>
  <c r="F69" i="2"/>
  <c r="E70" i="2"/>
  <c r="E70" i="9" s="1"/>
  <c r="G70" i="9" s="1"/>
  <c r="F70" i="2"/>
  <c r="E71" i="2"/>
  <c r="E71" i="9" s="1"/>
  <c r="G71" i="9" s="1"/>
  <c r="F71" i="2"/>
  <c r="E72" i="2"/>
  <c r="E72" i="9" s="1"/>
  <c r="G72" i="9" s="1"/>
  <c r="F72" i="2"/>
  <c r="E73" i="2"/>
  <c r="E73" i="9" s="1"/>
  <c r="G73" i="9" s="1"/>
  <c r="F73" i="2"/>
  <c r="E74" i="2"/>
  <c r="E74" i="9" s="1"/>
  <c r="G74" i="9" s="1"/>
  <c r="F74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3" i="2"/>
  <c r="E59" i="2"/>
  <c r="E59" i="9" s="1"/>
  <c r="E60" i="2"/>
  <c r="E60" i="9" s="1"/>
  <c r="G60" i="9" s="1"/>
  <c r="E61" i="2"/>
  <c r="E61" i="9" s="1"/>
  <c r="G61" i="9" s="1"/>
  <c r="E62" i="2"/>
  <c r="E62" i="9" s="1"/>
  <c r="D63" i="2"/>
  <c r="D64" i="3" s="1"/>
  <c r="D64" i="2"/>
  <c r="D65" i="3" s="1"/>
  <c r="D65" i="2"/>
  <c r="D66" i="3" s="1"/>
  <c r="D66" i="2"/>
  <c r="D67" i="3" s="1"/>
  <c r="D67" i="2"/>
  <c r="D68" i="3" s="1"/>
  <c r="D68" i="2"/>
  <c r="D69" i="3" s="1"/>
  <c r="D69" i="2"/>
  <c r="D70" i="3" s="1"/>
  <c r="D70" i="2"/>
  <c r="D71" i="3" s="1"/>
  <c r="D71" i="2"/>
  <c r="D72" i="3" s="1"/>
  <c r="D72" i="2"/>
  <c r="D73" i="3" s="1"/>
  <c r="D73" i="2"/>
  <c r="D74" i="3" s="1"/>
  <c r="D74" i="2"/>
  <c r="D75" i="3" s="1"/>
  <c r="D4" i="2"/>
  <c r="D5" i="3" s="1"/>
  <c r="D5" i="2"/>
  <c r="D6" i="3" s="1"/>
  <c r="D6" i="2"/>
  <c r="D7" i="3" s="1"/>
  <c r="D7" i="2"/>
  <c r="D8" i="3" s="1"/>
  <c r="D8" i="2"/>
  <c r="D9" i="3" s="1"/>
  <c r="D9" i="2"/>
  <c r="D10" i="3" s="1"/>
  <c r="D10" i="2"/>
  <c r="D11" i="3" s="1"/>
  <c r="D11" i="2"/>
  <c r="D12" i="3" s="1"/>
  <c r="D12" i="2"/>
  <c r="D13" i="3" s="1"/>
  <c r="D13" i="2"/>
  <c r="D14" i="3" s="1"/>
  <c r="D14" i="2"/>
  <c r="D15" i="3" s="1"/>
  <c r="D15" i="2"/>
  <c r="D16" i="3" s="1"/>
  <c r="D16" i="2"/>
  <c r="D17" i="3" s="1"/>
  <c r="D17" i="2"/>
  <c r="D18" i="3" s="1"/>
  <c r="D18" i="2"/>
  <c r="D19" i="3" s="1"/>
  <c r="D19" i="2"/>
  <c r="D20" i="3" s="1"/>
  <c r="D20" i="2"/>
  <c r="D21" i="3" s="1"/>
  <c r="D21" i="2"/>
  <c r="D22" i="3" s="1"/>
  <c r="D22" i="2"/>
  <c r="D23" i="3" s="1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3" s="1"/>
  <c r="D48" i="2"/>
  <c r="D49" i="3" s="1"/>
  <c r="D49" i="2"/>
  <c r="D50" i="3" s="1"/>
  <c r="D50" i="2"/>
  <c r="D51" i="3" s="1"/>
  <c r="D51" i="2"/>
  <c r="D52" i="3" s="1"/>
  <c r="D52" i="2"/>
  <c r="D53" i="3" s="1"/>
  <c r="D53" i="2"/>
  <c r="D54" i="3" s="1"/>
  <c r="D54" i="2"/>
  <c r="D55" i="3" s="1"/>
  <c r="D55" i="2"/>
  <c r="D56" i="3" s="1"/>
  <c r="D56" i="2"/>
  <c r="D57" i="3" s="1"/>
  <c r="D57" i="2"/>
  <c r="D58" i="3" s="1"/>
  <c r="D58" i="2"/>
  <c r="D59" i="3" s="1"/>
  <c r="D59" i="2"/>
  <c r="D60" i="3" s="1"/>
  <c r="D60" i="2"/>
  <c r="D61" i="3" s="1"/>
  <c r="D61" i="2"/>
  <c r="D62" i="3" s="1"/>
  <c r="D62" i="2"/>
  <c r="D63" i="3" s="1"/>
  <c r="D3" i="2"/>
  <c r="D4" i="3" s="1"/>
  <c r="G69" i="9" l="1"/>
  <c r="I69" i="9" s="1"/>
  <c r="J69" i="9" s="1"/>
  <c r="G66" i="9"/>
  <c r="I66" i="9" s="1"/>
  <c r="J66" i="9" s="1"/>
  <c r="G59" i="9"/>
  <c r="H59" i="9" s="1"/>
  <c r="G62" i="9"/>
  <c r="H62" i="9" s="1"/>
  <c r="I67" i="9"/>
  <c r="J67" i="9" s="1"/>
  <c r="G68" i="2"/>
  <c r="G64" i="2"/>
  <c r="I64" i="2" s="1"/>
  <c r="J64" i="2" s="1"/>
  <c r="I71" i="9"/>
  <c r="J71" i="9" s="1"/>
  <c r="G70" i="2"/>
  <c r="H73" i="9"/>
  <c r="H65" i="9"/>
  <c r="H61" i="9"/>
  <c r="H60" i="9"/>
  <c r="H71" i="9"/>
  <c r="H67" i="9"/>
  <c r="I74" i="9"/>
  <c r="J74" i="9" s="1"/>
  <c r="H74" i="9"/>
  <c r="I72" i="9"/>
  <c r="J72" i="9" s="1"/>
  <c r="H72" i="9"/>
  <c r="I68" i="9"/>
  <c r="J68" i="9" s="1"/>
  <c r="H68" i="9"/>
  <c r="I64" i="9"/>
  <c r="J64" i="9" s="1"/>
  <c r="H64" i="9"/>
  <c r="I70" i="9"/>
  <c r="J70" i="9" s="1"/>
  <c r="H70" i="9"/>
  <c r="I63" i="9"/>
  <c r="H63" i="9"/>
  <c r="I65" i="9"/>
  <c r="J65" i="9" s="1"/>
  <c r="I73" i="9"/>
  <c r="J73" i="9" s="1"/>
  <c r="F31" i="5"/>
  <c r="I61" i="9"/>
  <c r="J61" i="9" s="1"/>
  <c r="I60" i="9"/>
  <c r="J60" i="9" s="1"/>
  <c r="G74" i="2"/>
  <c r="I74" i="2" s="1"/>
  <c r="J74" i="2" s="1"/>
  <c r="G72" i="2"/>
  <c r="G66" i="2"/>
  <c r="I66" i="2" s="1"/>
  <c r="J66" i="2" s="1"/>
  <c r="G73" i="2"/>
  <c r="I73" i="2" s="1"/>
  <c r="J73" i="2" s="1"/>
  <c r="G69" i="2"/>
  <c r="I69" i="2" s="1"/>
  <c r="J69" i="2" s="1"/>
  <c r="G65" i="2"/>
  <c r="I65" i="2" s="1"/>
  <c r="J65" i="2" s="1"/>
  <c r="G67" i="2"/>
  <c r="I67" i="2" s="1"/>
  <c r="J67" i="2" s="1"/>
  <c r="G71" i="2"/>
  <c r="I71" i="2" s="1"/>
  <c r="J71" i="2" s="1"/>
  <c r="G63" i="2"/>
  <c r="I63" i="2" s="1"/>
  <c r="I72" i="2"/>
  <c r="J72" i="2" s="1"/>
  <c r="I70" i="2"/>
  <c r="J70" i="2" s="1"/>
  <c r="I68" i="2"/>
  <c r="J68" i="2" s="1"/>
  <c r="G62" i="2"/>
  <c r="D15" i="6" s="1"/>
  <c r="G15" i="6" s="1"/>
  <c r="G60" i="2"/>
  <c r="D13" i="6" s="1"/>
  <c r="G13" i="6" s="1"/>
  <c r="G61" i="2"/>
  <c r="D14" i="6" s="1"/>
  <c r="G14" i="6" s="1"/>
  <c r="G59" i="2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J63" i="9" l="1"/>
  <c r="G8" i="10" s="1"/>
  <c r="G16" i="10"/>
  <c r="I59" i="9"/>
  <c r="J59" i="9" s="1"/>
  <c r="I62" i="9"/>
  <c r="J62" i="9" s="1"/>
  <c r="H69" i="9"/>
  <c r="F16" i="10"/>
  <c r="H66" i="9"/>
  <c r="I62" i="2"/>
  <c r="J62" i="2" s="1"/>
  <c r="I59" i="2"/>
  <c r="J59" i="2" s="1"/>
  <c r="D12" i="6"/>
  <c r="G12" i="6" s="1"/>
  <c r="J63" i="2"/>
  <c r="F8" i="10" s="1"/>
  <c r="H23" i="5"/>
  <c r="H27" i="5"/>
  <c r="H24" i="5"/>
  <c r="H28" i="5"/>
  <c r="H20" i="5"/>
  <c r="H21" i="5"/>
  <c r="H25" i="5"/>
  <c r="H29" i="5"/>
  <c r="H26" i="5"/>
  <c r="H30" i="5"/>
  <c r="H22" i="5"/>
  <c r="H19" i="5"/>
  <c r="I60" i="2"/>
  <c r="J60" i="2" s="1"/>
  <c r="I61" i="2"/>
  <c r="J61" i="2" s="1"/>
  <c r="G15" i="3" l="1"/>
  <c r="E15" i="3"/>
  <c r="G14" i="3"/>
  <c r="G13" i="3"/>
  <c r="G12" i="3"/>
  <c r="G11" i="3"/>
  <c r="G10" i="3"/>
  <c r="G9" i="3"/>
  <c r="G8" i="3"/>
  <c r="G7" i="3"/>
  <c r="G6" i="3"/>
  <c r="G5" i="3"/>
  <c r="G4" i="3"/>
  <c r="H16" i="3" l="1"/>
  <c r="E16" i="3"/>
  <c r="F16" i="3" s="1"/>
  <c r="H17" i="3" s="1"/>
  <c r="F16" i="5"/>
  <c r="G4" i="5" l="1"/>
  <c r="H4" i="5" s="1"/>
  <c r="I17" i="3"/>
  <c r="J17" i="3"/>
  <c r="I16" i="3"/>
  <c r="J16" i="3"/>
  <c r="G16" i="3"/>
  <c r="G7" i="5"/>
  <c r="H7" i="5" s="1"/>
  <c r="G11" i="5"/>
  <c r="H11" i="5" s="1"/>
  <c r="G15" i="5"/>
  <c r="H15" i="5" s="1"/>
  <c r="G6" i="5"/>
  <c r="H6" i="5" s="1"/>
  <c r="G14" i="5"/>
  <c r="H14" i="5" s="1"/>
  <c r="G8" i="5"/>
  <c r="H8" i="5" s="1"/>
  <c r="G12" i="5"/>
  <c r="H12" i="5" s="1"/>
  <c r="G5" i="5"/>
  <c r="H5" i="5" s="1"/>
  <c r="G9" i="5"/>
  <c r="H9" i="5" s="1"/>
  <c r="G13" i="5"/>
  <c r="H13" i="5" s="1"/>
  <c r="G10" i="5"/>
  <c r="H10" i="5" s="1"/>
  <c r="E17" i="3"/>
  <c r="G17" i="3" s="1"/>
  <c r="H31" i="5" l="1"/>
  <c r="G16" i="5"/>
  <c r="H16" i="5"/>
  <c r="F17" i="3"/>
  <c r="E18" i="3" s="1"/>
  <c r="G18" i="3" s="1"/>
  <c r="H18" i="3" l="1"/>
  <c r="F18" i="3"/>
  <c r="H19" i="3" s="1"/>
  <c r="I19" i="3" l="1"/>
  <c r="J19" i="3"/>
  <c r="I18" i="3"/>
  <c r="J18" i="3"/>
  <c r="E19" i="3"/>
  <c r="F19" i="3" s="1"/>
  <c r="E20" i="3" s="1"/>
  <c r="F20" i="3" s="1"/>
  <c r="H20" i="3" l="1"/>
  <c r="G19" i="3"/>
  <c r="H21" i="3"/>
  <c r="E21" i="3"/>
  <c r="F21" i="3" s="1"/>
  <c r="E22" i="3" s="1"/>
  <c r="G20" i="3"/>
  <c r="I21" i="3" l="1"/>
  <c r="J21" i="3"/>
  <c r="I20" i="3"/>
  <c r="J20" i="3"/>
  <c r="G21" i="3"/>
  <c r="G22" i="3"/>
  <c r="F22" i="3"/>
  <c r="H23" i="3" s="1"/>
  <c r="H22" i="3"/>
  <c r="I22" i="3" l="1"/>
  <c r="J22" i="3"/>
  <c r="I23" i="3"/>
  <c r="J23" i="3"/>
  <c r="E23" i="3"/>
  <c r="G23" i="3" s="1"/>
  <c r="F23" i="3" l="1"/>
  <c r="H24" i="3" l="1"/>
  <c r="E24" i="3"/>
  <c r="I24" i="3" l="1"/>
  <c r="J24" i="3"/>
  <c r="G24" i="3"/>
  <c r="F24" i="3"/>
  <c r="H25" i="3" s="1"/>
  <c r="I25" i="3" l="1"/>
  <c r="J25" i="3"/>
  <c r="E25" i="3"/>
  <c r="G25" i="3" l="1"/>
  <c r="F25" i="3"/>
  <c r="H26" i="3" s="1"/>
  <c r="I26" i="3" l="1"/>
  <c r="J26" i="3"/>
  <c r="E26" i="3"/>
  <c r="F26" i="3" l="1"/>
  <c r="H27" i="3" s="1"/>
  <c r="G26" i="3"/>
  <c r="I27" i="3" l="1"/>
  <c r="J27" i="3"/>
  <c r="E27" i="3"/>
  <c r="G27" i="3" l="1"/>
  <c r="F27" i="3"/>
  <c r="H28" i="3" s="1"/>
  <c r="I28" i="3" l="1"/>
  <c r="J28" i="3"/>
  <c r="E28" i="3"/>
  <c r="G28" i="3" s="1"/>
  <c r="F28" i="3" l="1"/>
  <c r="E29" i="3" s="1"/>
  <c r="G29" i="3" s="1"/>
  <c r="H29" i="3" l="1"/>
  <c r="F29" i="3"/>
  <c r="H30" i="3" s="1"/>
  <c r="I29" i="3" l="1"/>
  <c r="J29" i="3"/>
  <c r="I30" i="3"/>
  <c r="J30" i="3"/>
  <c r="E30" i="3"/>
  <c r="G30" i="3" s="1"/>
  <c r="F30" i="3" l="1"/>
  <c r="E31" i="3" s="1"/>
  <c r="G31" i="3" s="1"/>
  <c r="H31" i="3" l="1"/>
  <c r="F31" i="3"/>
  <c r="H32" i="3" s="1"/>
  <c r="I31" i="3" l="1"/>
  <c r="J31" i="3"/>
  <c r="I32" i="3"/>
  <c r="J32" i="3"/>
  <c r="E32" i="3"/>
  <c r="G32" i="3" s="1"/>
  <c r="F32" i="3" l="1"/>
  <c r="H33" i="3" s="1"/>
  <c r="I33" i="3" l="1"/>
  <c r="J33" i="3"/>
  <c r="E33" i="3"/>
  <c r="G33" i="3" s="1"/>
  <c r="F33" i="3" l="1"/>
  <c r="E34" i="3" s="1"/>
  <c r="F34" i="3" s="1"/>
  <c r="H35" i="3" s="1"/>
  <c r="I35" i="3" l="1"/>
  <c r="J35" i="3"/>
  <c r="E35" i="3"/>
  <c r="F35" i="3" s="1"/>
  <c r="E36" i="3" s="1"/>
  <c r="F36" i="3" s="1"/>
  <c r="H37" i="3" s="1"/>
  <c r="G34" i="3"/>
  <c r="H34" i="3"/>
  <c r="I37" i="3" l="1"/>
  <c r="J37" i="3"/>
  <c r="I34" i="3"/>
  <c r="J34" i="3"/>
  <c r="H36" i="3"/>
  <c r="G35" i="3"/>
  <c r="G36" i="3"/>
  <c r="E37" i="3"/>
  <c r="G37" i="3" s="1"/>
  <c r="I36" i="3" l="1"/>
  <c r="J36" i="3"/>
  <c r="F37" i="3"/>
  <c r="H38" i="3" s="1"/>
  <c r="I38" i="3" l="1"/>
  <c r="J38" i="3"/>
  <c r="E38" i="3"/>
  <c r="G38" i="3" s="1"/>
  <c r="F38" i="3" l="1"/>
  <c r="H39" i="3" s="1"/>
  <c r="I39" i="3" l="1"/>
  <c r="J39" i="3"/>
  <c r="E39" i="3"/>
  <c r="G39" i="3" l="1"/>
  <c r="F39" i="3"/>
  <c r="E40" i="3" l="1"/>
  <c r="H40" i="3"/>
  <c r="I40" i="3" l="1"/>
  <c r="J40" i="3"/>
  <c r="F40" i="3"/>
  <c r="H41" i="3" s="1"/>
  <c r="G40" i="3"/>
  <c r="I41" i="3" l="1"/>
  <c r="J41" i="3"/>
  <c r="E41" i="3"/>
  <c r="G41" i="3" s="1"/>
  <c r="F41" i="3" l="1"/>
  <c r="H42" i="3" l="1"/>
  <c r="E42" i="3"/>
  <c r="I42" i="3" l="1"/>
  <c r="J42" i="3"/>
  <c r="F42" i="3"/>
  <c r="E43" i="3" s="1"/>
  <c r="G42" i="3"/>
  <c r="H43" i="3" l="1"/>
  <c r="G43" i="3"/>
  <c r="F43" i="3"/>
  <c r="H44" i="3" s="1"/>
  <c r="I44" i="3" l="1"/>
  <c r="J44" i="3"/>
  <c r="I43" i="3"/>
  <c r="J43" i="3"/>
  <c r="E44" i="3"/>
  <c r="F44" i="3" l="1"/>
  <c r="H45" i="3" s="1"/>
  <c r="G44" i="3"/>
  <c r="I45" i="3" l="1"/>
  <c r="J45" i="3"/>
  <c r="E45" i="3"/>
  <c r="F45" i="3" s="1"/>
  <c r="H46" i="3" l="1"/>
  <c r="E46" i="3"/>
  <c r="F46" i="3" s="1"/>
  <c r="E47" i="3" s="1"/>
  <c r="G45" i="3"/>
  <c r="I46" i="3" l="1"/>
  <c r="J46" i="3"/>
  <c r="G46" i="3"/>
  <c r="H47" i="3"/>
  <c r="G47" i="3"/>
  <c r="F47" i="3"/>
  <c r="E48" i="3" s="1"/>
  <c r="I47" i="3" l="1"/>
  <c r="J47" i="3"/>
  <c r="G48" i="3"/>
  <c r="F48" i="3"/>
  <c r="H49" i="3" s="1"/>
  <c r="H48" i="3"/>
  <c r="I49" i="3" l="1"/>
  <c r="J49" i="3"/>
  <c r="I48" i="3"/>
  <c r="J48" i="3"/>
  <c r="E49" i="3"/>
  <c r="G49" i="3" s="1"/>
  <c r="F49" i="3" l="1"/>
  <c r="E50" i="3" s="1"/>
  <c r="G50" i="3" s="1"/>
  <c r="F50" i="3" l="1"/>
  <c r="E51" i="3" s="1"/>
  <c r="H50" i="3"/>
  <c r="I50" i="3" l="1"/>
  <c r="J50" i="3"/>
  <c r="F51" i="3"/>
  <c r="E52" i="3" s="1"/>
  <c r="G51" i="3"/>
  <c r="H51" i="3"/>
  <c r="H52" i="3" l="1"/>
  <c r="I52" i="3" s="1"/>
  <c r="F52" i="3"/>
  <c r="H53" i="3" s="1"/>
  <c r="G52" i="3"/>
  <c r="I51" i="3"/>
  <c r="J51" i="3"/>
  <c r="J52" i="3" l="1"/>
  <c r="E53" i="3"/>
  <c r="F53" i="3" s="1"/>
  <c r="H54" i="3" s="1"/>
  <c r="I53" i="3"/>
  <c r="J53" i="3"/>
  <c r="E51" i="2"/>
  <c r="E51" i="9" s="1"/>
  <c r="G51" i="9" s="1"/>
  <c r="E52" i="2"/>
  <c r="E52" i="9" s="1"/>
  <c r="G52" i="9" s="1"/>
  <c r="E53" i="2"/>
  <c r="E53" i="9" s="1"/>
  <c r="G53" i="9" s="1"/>
  <c r="E54" i="2"/>
  <c r="E54" i="9" s="1"/>
  <c r="G54" i="9" s="1"/>
  <c r="E55" i="2"/>
  <c r="E55" i="9" s="1"/>
  <c r="G55" i="9" s="1"/>
  <c r="E56" i="2"/>
  <c r="E56" i="9" s="1"/>
  <c r="G56" i="9" s="1"/>
  <c r="E57" i="2"/>
  <c r="E57" i="9" s="1"/>
  <c r="G57" i="9" s="1"/>
  <c r="E58" i="2"/>
  <c r="E58" i="9" s="1"/>
  <c r="G58" i="9" s="1"/>
  <c r="E4" i="2"/>
  <c r="E4" i="9" s="1"/>
  <c r="G4" i="9" s="1"/>
  <c r="E5" i="2"/>
  <c r="E6" i="2"/>
  <c r="E6" i="9" s="1"/>
  <c r="G6" i="9" s="1"/>
  <c r="E7" i="2"/>
  <c r="E7" i="9" s="1"/>
  <c r="G7" i="9" s="1"/>
  <c r="E8" i="2"/>
  <c r="E8" i="9" s="1"/>
  <c r="G8" i="9" s="1"/>
  <c r="E9" i="2"/>
  <c r="E10" i="2"/>
  <c r="E10" i="9" s="1"/>
  <c r="G10" i="9" s="1"/>
  <c r="E11" i="2"/>
  <c r="E11" i="9" s="1"/>
  <c r="G11" i="9" s="1"/>
  <c r="E12" i="2"/>
  <c r="E12" i="9" s="1"/>
  <c r="G12" i="9" s="1"/>
  <c r="E13" i="2"/>
  <c r="E14" i="2"/>
  <c r="E14" i="9" s="1"/>
  <c r="G14" i="9" s="1"/>
  <c r="E15" i="2"/>
  <c r="E15" i="9" s="1"/>
  <c r="G15" i="9" s="1"/>
  <c r="E16" i="2"/>
  <c r="E16" i="9" s="1"/>
  <c r="G16" i="9" s="1"/>
  <c r="E17" i="2"/>
  <c r="E18" i="2"/>
  <c r="E18" i="9" s="1"/>
  <c r="G18" i="9" s="1"/>
  <c r="E19" i="2"/>
  <c r="E19" i="9" s="1"/>
  <c r="G19" i="9" s="1"/>
  <c r="E20" i="2"/>
  <c r="E20" i="9" s="1"/>
  <c r="G20" i="9" s="1"/>
  <c r="E21" i="2"/>
  <c r="E22" i="2"/>
  <c r="E22" i="9" s="1"/>
  <c r="G22" i="9" s="1"/>
  <c r="E23" i="2"/>
  <c r="E23" i="9" s="1"/>
  <c r="G23" i="9" s="1"/>
  <c r="E24" i="2"/>
  <c r="E24" i="9" s="1"/>
  <c r="G24" i="9" s="1"/>
  <c r="E25" i="2"/>
  <c r="E26" i="2"/>
  <c r="E26" i="9" s="1"/>
  <c r="G26" i="9" s="1"/>
  <c r="E27" i="2"/>
  <c r="E27" i="9" s="1"/>
  <c r="G27" i="9" s="1"/>
  <c r="E28" i="2"/>
  <c r="E28" i="9" s="1"/>
  <c r="G28" i="9" s="1"/>
  <c r="E29" i="2"/>
  <c r="E29" i="9" s="1"/>
  <c r="G29" i="9" s="1"/>
  <c r="E30" i="2"/>
  <c r="E30" i="9" s="1"/>
  <c r="G30" i="9" s="1"/>
  <c r="E31" i="2"/>
  <c r="E31" i="9" s="1"/>
  <c r="G31" i="9" s="1"/>
  <c r="E32" i="2"/>
  <c r="E32" i="9" s="1"/>
  <c r="G32" i="9" s="1"/>
  <c r="E33" i="2"/>
  <c r="E34" i="2"/>
  <c r="E34" i="9" s="1"/>
  <c r="G34" i="9" s="1"/>
  <c r="E35" i="2"/>
  <c r="E35" i="9" s="1"/>
  <c r="G35" i="9" s="1"/>
  <c r="E36" i="2"/>
  <c r="E36" i="9" s="1"/>
  <c r="G36" i="9" s="1"/>
  <c r="E37" i="2"/>
  <c r="E38" i="2"/>
  <c r="E39" i="2"/>
  <c r="E39" i="9" s="1"/>
  <c r="G39" i="9" s="1"/>
  <c r="E40" i="2"/>
  <c r="E40" i="9" s="1"/>
  <c r="G40" i="9" s="1"/>
  <c r="E41" i="2"/>
  <c r="E42" i="2"/>
  <c r="E42" i="9" s="1"/>
  <c r="G42" i="9" s="1"/>
  <c r="E43" i="2"/>
  <c r="E43" i="9" s="1"/>
  <c r="G43" i="9" s="1"/>
  <c r="E44" i="2"/>
  <c r="E44" i="9" s="1"/>
  <c r="G44" i="9" s="1"/>
  <c r="E45" i="2"/>
  <c r="E46" i="2"/>
  <c r="E46" i="9" s="1"/>
  <c r="G46" i="9" s="1"/>
  <c r="E47" i="2"/>
  <c r="E47" i="9" s="1"/>
  <c r="G47" i="9" s="1"/>
  <c r="E48" i="2"/>
  <c r="E48" i="9" s="1"/>
  <c r="G48" i="9" s="1"/>
  <c r="E49" i="2"/>
  <c r="E50" i="2"/>
  <c r="E50" i="9" s="1"/>
  <c r="G50" i="9" s="1"/>
  <c r="E3" i="2"/>
  <c r="E3" i="9" s="1"/>
  <c r="G3" i="9" s="1"/>
  <c r="H30" i="9" l="1"/>
  <c r="I30" i="9"/>
  <c r="J30" i="9" s="1"/>
  <c r="I54" i="9"/>
  <c r="J54" i="9" s="1"/>
  <c r="H54" i="9"/>
  <c r="G45" i="2"/>
  <c r="I45" i="2" s="1"/>
  <c r="J45" i="2" s="1"/>
  <c r="E45" i="9"/>
  <c r="G45" i="9" s="1"/>
  <c r="G37" i="2"/>
  <c r="I37" i="2" s="1"/>
  <c r="J37" i="2" s="1"/>
  <c r="E37" i="9"/>
  <c r="G37" i="9" s="1"/>
  <c r="H29" i="9"/>
  <c r="I29" i="9"/>
  <c r="J29" i="9" s="1"/>
  <c r="G21" i="2"/>
  <c r="I21" i="2" s="1"/>
  <c r="J21" i="2" s="1"/>
  <c r="E21" i="9"/>
  <c r="G21" i="9" s="1"/>
  <c r="G13" i="2"/>
  <c r="E13" i="9"/>
  <c r="G13" i="9" s="1"/>
  <c r="G5" i="2"/>
  <c r="I5" i="2" s="1"/>
  <c r="J5" i="2" s="1"/>
  <c r="E5" i="9"/>
  <c r="G5" i="9" s="1"/>
  <c r="H53" i="9"/>
  <c r="I53" i="9"/>
  <c r="J53" i="9" s="1"/>
  <c r="H22" i="9"/>
  <c r="I22" i="9"/>
  <c r="J22" i="9" s="1"/>
  <c r="H28" i="9"/>
  <c r="I28" i="9"/>
  <c r="J28" i="9" s="1"/>
  <c r="H20" i="9"/>
  <c r="I20" i="9"/>
  <c r="J20" i="9" s="1"/>
  <c r="I12" i="9"/>
  <c r="J12" i="9" s="1"/>
  <c r="H12" i="9"/>
  <c r="H4" i="9"/>
  <c r="I4" i="9"/>
  <c r="J4" i="9" s="1"/>
  <c r="H52" i="9"/>
  <c r="I52" i="9"/>
  <c r="J52" i="9" s="1"/>
  <c r="H46" i="9"/>
  <c r="I46" i="9"/>
  <c r="J46" i="9" s="1"/>
  <c r="I3" i="9"/>
  <c r="H3" i="9"/>
  <c r="H35" i="9"/>
  <c r="I35" i="9"/>
  <c r="J35" i="9" s="1"/>
  <c r="I27" i="9"/>
  <c r="J27" i="9" s="1"/>
  <c r="H27" i="9"/>
  <c r="I19" i="9"/>
  <c r="J19" i="9" s="1"/>
  <c r="H19" i="9"/>
  <c r="I11" i="9"/>
  <c r="J11" i="9" s="1"/>
  <c r="H11" i="9"/>
  <c r="H58" i="9"/>
  <c r="I58" i="9"/>
  <c r="J58" i="9" s="1"/>
  <c r="H51" i="9"/>
  <c r="I51" i="9"/>
  <c r="J51" i="9" s="1"/>
  <c r="H14" i="9"/>
  <c r="I14" i="9"/>
  <c r="J14" i="9" s="1"/>
  <c r="H43" i="9"/>
  <c r="I43" i="9"/>
  <c r="J43" i="9" s="1"/>
  <c r="H42" i="9"/>
  <c r="I42" i="9"/>
  <c r="J42" i="9" s="1"/>
  <c r="H34" i="9"/>
  <c r="I34" i="9"/>
  <c r="J34" i="9" s="1"/>
  <c r="H26" i="9"/>
  <c r="I26" i="9"/>
  <c r="J26" i="9" s="1"/>
  <c r="I18" i="9"/>
  <c r="J18" i="9" s="1"/>
  <c r="H18" i="9"/>
  <c r="I10" i="9"/>
  <c r="J10" i="9" s="1"/>
  <c r="H10" i="9"/>
  <c r="G57" i="2"/>
  <c r="I57" i="2" s="1"/>
  <c r="J57" i="2" s="1"/>
  <c r="H6" i="9"/>
  <c r="I6" i="9"/>
  <c r="J6" i="9" s="1"/>
  <c r="I50" i="9"/>
  <c r="J50" i="9" s="1"/>
  <c r="H50" i="9"/>
  <c r="G49" i="2"/>
  <c r="E49" i="9"/>
  <c r="G49" i="9" s="1"/>
  <c r="G41" i="2"/>
  <c r="E41" i="9"/>
  <c r="G41" i="9" s="1"/>
  <c r="G33" i="2"/>
  <c r="I33" i="2" s="1"/>
  <c r="J33" i="2" s="1"/>
  <c r="E33" i="9"/>
  <c r="G33" i="9" s="1"/>
  <c r="G25" i="2"/>
  <c r="I25" i="2" s="1"/>
  <c r="J25" i="2" s="1"/>
  <c r="E25" i="9"/>
  <c r="G25" i="9" s="1"/>
  <c r="G17" i="2"/>
  <c r="E17" i="9"/>
  <c r="G17" i="9" s="1"/>
  <c r="G9" i="2"/>
  <c r="I9" i="2" s="1"/>
  <c r="J9" i="2" s="1"/>
  <c r="E9" i="9"/>
  <c r="G9" i="9" s="1"/>
  <c r="H57" i="9"/>
  <c r="I57" i="9"/>
  <c r="J57" i="9" s="1"/>
  <c r="G38" i="2"/>
  <c r="I38" i="2" s="1"/>
  <c r="J38" i="2" s="1"/>
  <c r="E38" i="9"/>
  <c r="G38" i="9" s="1"/>
  <c r="I36" i="9"/>
  <c r="J36" i="9" s="1"/>
  <c r="H36" i="9"/>
  <c r="I48" i="9"/>
  <c r="J48" i="9" s="1"/>
  <c r="H48" i="9"/>
  <c r="I40" i="9"/>
  <c r="J40" i="9" s="1"/>
  <c r="H40" i="9"/>
  <c r="H32" i="9"/>
  <c r="I32" i="9"/>
  <c r="J32" i="9" s="1"/>
  <c r="H24" i="9"/>
  <c r="I24" i="9"/>
  <c r="J24" i="9" s="1"/>
  <c r="H16" i="9"/>
  <c r="I16" i="9"/>
  <c r="J16" i="9" s="1"/>
  <c r="H8" i="9"/>
  <c r="I8" i="9"/>
  <c r="J8" i="9" s="1"/>
  <c r="I56" i="9"/>
  <c r="J56" i="9" s="1"/>
  <c r="H56" i="9"/>
  <c r="H44" i="9"/>
  <c r="I44" i="9"/>
  <c r="J44" i="9" s="1"/>
  <c r="H47" i="9"/>
  <c r="I47" i="9"/>
  <c r="J47" i="9" s="1"/>
  <c r="I39" i="9"/>
  <c r="J39" i="9" s="1"/>
  <c r="H39" i="9"/>
  <c r="H31" i="9"/>
  <c r="I31" i="9"/>
  <c r="J31" i="9" s="1"/>
  <c r="I23" i="9"/>
  <c r="J23" i="9" s="1"/>
  <c r="H23" i="9"/>
  <c r="H15" i="9"/>
  <c r="I15" i="9"/>
  <c r="J15" i="9" s="1"/>
  <c r="I7" i="9"/>
  <c r="J7" i="9" s="1"/>
  <c r="H7" i="9"/>
  <c r="I55" i="9"/>
  <c r="J55" i="9" s="1"/>
  <c r="H55" i="9"/>
  <c r="G29" i="2"/>
  <c r="G53" i="3"/>
  <c r="E54" i="3"/>
  <c r="G54" i="3" s="1"/>
  <c r="I54" i="3"/>
  <c r="J54" i="3"/>
  <c r="G12" i="2"/>
  <c r="I12" i="2" s="1"/>
  <c r="J12" i="2" s="1"/>
  <c r="I49" i="2"/>
  <c r="J49" i="2" s="1"/>
  <c r="I29" i="2"/>
  <c r="J29" i="2" s="1"/>
  <c r="I17" i="2"/>
  <c r="J17" i="2" s="1"/>
  <c r="I13" i="2"/>
  <c r="J13" i="2" s="1"/>
  <c r="I41" i="2"/>
  <c r="J41" i="2" s="1"/>
  <c r="G48" i="2"/>
  <c r="G44" i="2"/>
  <c r="G40" i="2"/>
  <c r="G36" i="2"/>
  <c r="G32" i="2"/>
  <c r="G28" i="2"/>
  <c r="G24" i="2"/>
  <c r="G20" i="2"/>
  <c r="G16" i="2"/>
  <c r="G8" i="2"/>
  <c r="G4" i="2"/>
  <c r="G43" i="2"/>
  <c r="G31" i="2"/>
  <c r="G27" i="2"/>
  <c r="G23" i="2"/>
  <c r="G19" i="2"/>
  <c r="G15" i="2"/>
  <c r="G11" i="2"/>
  <c r="G7" i="2"/>
  <c r="G22" i="2"/>
  <c r="G6" i="2"/>
  <c r="G3" i="2"/>
  <c r="G39" i="2"/>
  <c r="G47" i="2"/>
  <c r="G35" i="2"/>
  <c r="G50" i="2"/>
  <c r="G46" i="2"/>
  <c r="G42" i="2"/>
  <c r="G34" i="2"/>
  <c r="G30" i="2"/>
  <c r="G26" i="2"/>
  <c r="G18" i="2"/>
  <c r="G14" i="2"/>
  <c r="G10" i="2"/>
  <c r="G58" i="2"/>
  <c r="I58" i="2" s="1"/>
  <c r="J58" i="2" s="1"/>
  <c r="G56" i="2"/>
  <c r="I56" i="2" s="1"/>
  <c r="J56" i="2" s="1"/>
  <c r="G54" i="2"/>
  <c r="I54" i="2" s="1"/>
  <c r="J54" i="2" s="1"/>
  <c r="G52" i="2"/>
  <c r="I52" i="2" s="1"/>
  <c r="J52" i="2" s="1"/>
  <c r="G55" i="2"/>
  <c r="I55" i="2" s="1"/>
  <c r="J55" i="2" s="1"/>
  <c r="G51" i="2"/>
  <c r="I51" i="2" s="1"/>
  <c r="J51" i="2" s="1"/>
  <c r="G53" i="2"/>
  <c r="I53" i="2" s="1"/>
  <c r="J53" i="2" s="1"/>
  <c r="J3" i="9" l="1"/>
  <c r="D10" i="6"/>
  <c r="G10" i="6" s="1"/>
  <c r="I37" i="9"/>
  <c r="J37" i="9" s="1"/>
  <c r="H37" i="9"/>
  <c r="H33" i="9"/>
  <c r="I33" i="9"/>
  <c r="J33" i="9" s="1"/>
  <c r="I13" i="9"/>
  <c r="J13" i="9" s="1"/>
  <c r="H13" i="9"/>
  <c r="H45" i="9"/>
  <c r="I45" i="9"/>
  <c r="J45" i="9" s="1"/>
  <c r="H9" i="9"/>
  <c r="I9" i="9"/>
  <c r="J9" i="9" s="1"/>
  <c r="I41" i="9"/>
  <c r="J41" i="9" s="1"/>
  <c r="H41" i="9"/>
  <c r="H5" i="9"/>
  <c r="I5" i="9"/>
  <c r="J5" i="9" s="1"/>
  <c r="I21" i="9"/>
  <c r="J21" i="9" s="1"/>
  <c r="H21" i="9"/>
  <c r="I17" i="9"/>
  <c r="J17" i="9" s="1"/>
  <c r="H17" i="9"/>
  <c r="I49" i="9"/>
  <c r="J49" i="9" s="1"/>
  <c r="H49" i="9"/>
  <c r="I38" i="9"/>
  <c r="J38" i="9" s="1"/>
  <c r="H38" i="9"/>
  <c r="I25" i="9"/>
  <c r="J25" i="9" s="1"/>
  <c r="H25" i="9"/>
  <c r="F54" i="3"/>
  <c r="H55" i="3" s="1"/>
  <c r="I55" i="3" s="1"/>
  <c r="D7" i="6"/>
  <c r="G7" i="6" s="1"/>
  <c r="I14" i="2"/>
  <c r="J14" i="2" s="1"/>
  <c r="I11" i="2"/>
  <c r="J11" i="2" s="1"/>
  <c r="I27" i="2"/>
  <c r="J27" i="2" s="1"/>
  <c r="I28" i="2"/>
  <c r="J28" i="2" s="1"/>
  <c r="I44" i="2"/>
  <c r="J44" i="2" s="1"/>
  <c r="D4" i="6"/>
  <c r="G4" i="6" s="1"/>
  <c r="D9" i="6"/>
  <c r="G9" i="6" s="1"/>
  <c r="I18" i="2"/>
  <c r="J18" i="2" s="1"/>
  <c r="I42" i="2"/>
  <c r="J42" i="2" s="1"/>
  <c r="I6" i="2"/>
  <c r="J6" i="2" s="1"/>
  <c r="I15" i="2"/>
  <c r="J15" i="2" s="1"/>
  <c r="I31" i="2"/>
  <c r="J31" i="2" s="1"/>
  <c r="I16" i="2"/>
  <c r="J16" i="2" s="1"/>
  <c r="I32" i="2"/>
  <c r="J32" i="2" s="1"/>
  <c r="I48" i="2"/>
  <c r="J48" i="2" s="1"/>
  <c r="I43" i="2"/>
  <c r="J43" i="2" s="1"/>
  <c r="D6" i="6"/>
  <c r="G6" i="6" s="1"/>
  <c r="I34" i="2"/>
  <c r="J34" i="2" s="1"/>
  <c r="I3" i="2"/>
  <c r="I8" i="2"/>
  <c r="J8" i="2" s="1"/>
  <c r="I35" i="2"/>
  <c r="J35" i="2" s="1"/>
  <c r="D8" i="6"/>
  <c r="G8" i="6" s="1"/>
  <c r="D11" i="6"/>
  <c r="G11" i="6" s="1"/>
  <c r="I26" i="2"/>
  <c r="J26" i="2" s="1"/>
  <c r="I46" i="2"/>
  <c r="J46" i="2" s="1"/>
  <c r="I47" i="2"/>
  <c r="J47" i="2" s="1"/>
  <c r="I22" i="2"/>
  <c r="J22" i="2" s="1"/>
  <c r="I19" i="2"/>
  <c r="J19" i="2" s="1"/>
  <c r="I20" i="2"/>
  <c r="J20" i="2" s="1"/>
  <c r="I36" i="2"/>
  <c r="J36" i="2" s="1"/>
  <c r="D5" i="6"/>
  <c r="G5" i="6" s="1"/>
  <c r="I10" i="2"/>
  <c r="J10" i="2" s="1"/>
  <c r="I30" i="2"/>
  <c r="J30" i="2" s="1"/>
  <c r="I50" i="2"/>
  <c r="J50" i="2" s="1"/>
  <c r="I39" i="2"/>
  <c r="J39" i="2" s="1"/>
  <c r="I7" i="2"/>
  <c r="J7" i="2" s="1"/>
  <c r="I23" i="2"/>
  <c r="J23" i="2" s="1"/>
  <c r="I4" i="2"/>
  <c r="J4" i="2" s="1"/>
  <c r="I24" i="2"/>
  <c r="J24" i="2" s="1"/>
  <c r="I40" i="2"/>
  <c r="J40" i="2" s="1"/>
  <c r="F15" i="10" l="1"/>
  <c r="F17" i="10"/>
  <c r="G7" i="10"/>
  <c r="G9" i="10"/>
  <c r="G15" i="10"/>
  <c r="G17" i="10"/>
  <c r="J3" i="2"/>
  <c r="J55" i="3"/>
  <c r="E55" i="3"/>
  <c r="F55" i="3" s="1"/>
  <c r="H56" i="3" s="1"/>
  <c r="I56" i="3" s="1"/>
  <c r="G17" i="6"/>
  <c r="F9" i="10" l="1"/>
  <c r="F7" i="10"/>
  <c r="G55" i="3"/>
  <c r="E56" i="3"/>
  <c r="F56" i="3" s="1"/>
  <c r="H57" i="3" s="1"/>
  <c r="I57" i="3" s="1"/>
  <c r="J56" i="3"/>
  <c r="J57" i="3" l="1"/>
  <c r="E57" i="3"/>
  <c r="F57" i="3" s="1"/>
  <c r="H58" i="3" s="1"/>
  <c r="J58" i="3" s="1"/>
  <c r="G56" i="3"/>
  <c r="I58" i="3" l="1"/>
  <c r="G57" i="3"/>
  <c r="E58" i="3"/>
  <c r="G58" i="3" s="1"/>
  <c r="F58" i="3" l="1"/>
  <c r="H59" i="3" s="1"/>
  <c r="I59" i="3" s="1"/>
  <c r="E59" i="3" l="1"/>
  <c r="G59" i="3" s="1"/>
  <c r="J59" i="3"/>
  <c r="F59" i="3" l="1"/>
  <c r="H60" i="3" s="1"/>
  <c r="I60" i="3" s="1"/>
  <c r="E60" i="3" l="1"/>
  <c r="F60" i="3" s="1"/>
  <c r="H61" i="3" s="1"/>
  <c r="J61" i="3" s="1"/>
  <c r="J60" i="3"/>
  <c r="I61" i="3" l="1"/>
  <c r="E61" i="3"/>
  <c r="G61" i="3" s="1"/>
  <c r="G60" i="3"/>
  <c r="F61" i="3" l="1"/>
  <c r="H62" i="3" s="1"/>
  <c r="E62" i="3" l="1"/>
  <c r="J62" i="3"/>
  <c r="I62" i="3"/>
  <c r="F62" i="3" l="1"/>
  <c r="E63" i="3" s="1"/>
  <c r="G62" i="3"/>
  <c r="H63" i="3" l="1"/>
  <c r="I63" i="3" s="1"/>
  <c r="H15" i="10" s="1"/>
  <c r="F63" i="3"/>
  <c r="H69" i="3" s="1"/>
  <c r="H9" i="6" s="1"/>
  <c r="G63" i="3"/>
  <c r="J63" i="3" l="1"/>
  <c r="H7" i="10" s="1"/>
  <c r="I6" i="3"/>
  <c r="H73" i="3"/>
  <c r="H67" i="3"/>
  <c r="H74" i="3"/>
  <c r="H66" i="3"/>
  <c r="H75" i="3"/>
  <c r="H70" i="3"/>
  <c r="H72" i="3"/>
  <c r="H68" i="3"/>
  <c r="H71" i="3"/>
  <c r="H64" i="3"/>
  <c r="J69" i="3"/>
  <c r="I69" i="3"/>
  <c r="H65" i="3"/>
  <c r="H5" i="6" s="1"/>
  <c r="J6" i="3" l="1"/>
  <c r="I70" i="3"/>
  <c r="H10" i="6"/>
  <c r="I66" i="3"/>
  <c r="H6" i="6"/>
  <c r="J74" i="3"/>
  <c r="H14" i="6"/>
  <c r="I64" i="3"/>
  <c r="H4" i="6"/>
  <c r="I67" i="3"/>
  <c r="H7" i="6"/>
  <c r="I71" i="3"/>
  <c r="H11" i="6"/>
  <c r="J73" i="3"/>
  <c r="H13" i="6"/>
  <c r="J75" i="3"/>
  <c r="H15" i="6"/>
  <c r="I68" i="3"/>
  <c r="H8" i="6"/>
  <c r="I72" i="3"/>
  <c r="H12" i="6"/>
  <c r="I75" i="3"/>
  <c r="H17" i="10" s="1"/>
  <c r="J66" i="3"/>
  <c r="I73" i="3"/>
  <c r="J67" i="3"/>
  <c r="I74" i="3"/>
  <c r="J70" i="3"/>
  <c r="J71" i="3"/>
  <c r="J72" i="3"/>
  <c r="J68" i="3"/>
  <c r="J64" i="3"/>
  <c r="I65" i="3"/>
  <c r="J65" i="3"/>
  <c r="H16" i="10" l="1"/>
  <c r="H8" i="10"/>
  <c r="H9" i="10"/>
  <c r="H17" i="6"/>
  <c r="I9" i="3"/>
  <c r="J9" i="3"/>
</calcChain>
</file>

<file path=xl/sharedStrings.xml><?xml version="1.0" encoding="utf-8"?>
<sst xmlns="http://schemas.openxmlformats.org/spreadsheetml/2006/main" count="366" uniqueCount="66">
  <si>
    <t>Month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</si>
  <si>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</si>
  <si>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</si>
  <si>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</si>
  <si>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</si>
  <si>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</si>
  <si>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</si>
  <si>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</si>
  <si>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</si>
  <si>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</si>
  <si>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</si>
  <si>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</si>
  <si>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</si>
  <si>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</si>
  <si>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</si>
  <si>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</si>
  <si>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</si>
  <si>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</si>
  <si>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</si>
  <si>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</si>
  <si>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</si>
  <si>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</si>
  <si>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Trend</t>
  </si>
  <si>
    <t>Seasonal Element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</si>
  <si>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</si>
  <si>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</si>
  <si>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</si>
  <si>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</si>
  <si>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</si>
  <si>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</si>
  <si>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</si>
  <si>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</si>
  <si>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</si>
  <si>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</si>
  <si>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</si>
  <si>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</si>
  <si>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Seasonals</t>
  </si>
  <si>
    <t>Forecast</t>
  </si>
  <si>
    <t>MSE</t>
  </si>
  <si>
    <t>Alpha</t>
  </si>
  <si>
    <t>Beta</t>
  </si>
  <si>
    <t>Gamma</t>
  </si>
  <si>
    <t>MAD</t>
  </si>
  <si>
    <t>Actual</t>
  </si>
  <si>
    <t>Passengers</t>
  </si>
  <si>
    <t>Proportion of Total</t>
  </si>
  <si>
    <t>Weights</t>
  </si>
  <si>
    <t>Modelled (T * SE)</t>
  </si>
  <si>
    <t>Underlying Demand</t>
  </si>
  <si>
    <t>Absolute Deviation</t>
  </si>
  <si>
    <t>Sqd Deviation</t>
  </si>
  <si>
    <t>Forecast MAD</t>
  </si>
  <si>
    <t>Forecast MSE</t>
  </si>
  <si>
    <t>Multiplicative</t>
  </si>
  <si>
    <t>In order of month</t>
  </si>
  <si>
    <t>Additive</t>
  </si>
  <si>
    <t>Modelled (T + SE)</t>
  </si>
  <si>
    <t>Average:</t>
  </si>
  <si>
    <t>Error</t>
  </si>
  <si>
    <t>TES</t>
  </si>
  <si>
    <t>Overall</t>
  </si>
  <si>
    <t>Absolute Deviations</t>
  </si>
  <si>
    <t>Upper 95%</t>
  </si>
  <si>
    <t>Triple Exponential Smoothing</t>
  </si>
  <si>
    <t>MSD</t>
  </si>
  <si>
    <t>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</si>
</sst>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Fill="1" applyBorder="1" applyAlignment="1"/>
    <xf numFmtId="0" fontId="0" fillId="0" borderId="2" xfId="0" applyFill="1" applyBorder="1" applyAlignment="1"/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Continuous"/>
    </xf>
    <xf numFmtId="164" fontId="0" fillId="0" borderId="0" xfId="1" applyNumberFormat="1" applyFont="1"/>
    <xf numFmtId="164" fontId="0" fillId="0" borderId="0" xfId="0" applyNumberFormat="1"/>
    <xf numFmtId="164" fontId="2" fillId="0" borderId="0" xfId="1" applyNumberFormat="1" applyFont="1"/>
    <xf numFmtId="164" fontId="0" fillId="0" borderId="0" xfId="1" applyNumberFormat="1" applyFont="1" applyFill="1" applyBorder="1" applyAlignment="1"/>
    <xf numFmtId="0" fontId="3" fillId="0" borderId="0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5" fontId="0" fillId="0" borderId="10" xfId="0" applyNumberForma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4" fontId="0" fillId="0" borderId="2" xfId="0" applyNumberFormat="1" applyBorder="1" applyAlignment="1"/>
    <xf numFmtId="164" fontId="0" fillId="0" borderId="9" xfId="0" applyNumberFormat="1" applyBorder="1" applyAlignment="1"/>
    <xf numFmtId="164" fontId="0" fillId="0" borderId="0" xfId="1" applyNumberFormat="1" applyFont="1" applyBorder="1"/>
    <xf numFmtId="165" fontId="0" fillId="0" borderId="0" xfId="0" applyNumberFormat="1" applyBorder="1"/>
    <xf numFmtId="0" fontId="0" fillId="0" borderId="1" xfId="0" applyBorder="1"/>
    <xf numFmtId="0" fontId="0" fillId="0" borderId="0" xfId="0" applyBorder="1"/>
    <xf numFmtId="2" fontId="0" fillId="0" borderId="0" xfId="0" applyNumberFormat="1" applyBorder="1"/>
    <xf numFmtId="0" fontId="0" fillId="0" borderId="0" xfId="0" applyFont="1" applyBorder="1"/>
    <xf numFmtId="164" fontId="0" fillId="0" borderId="2" xfId="0" applyNumberFormat="1" applyBorder="1"/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5" xfId="0" applyBorder="1" applyAlignment="1">
      <alignment horizontal="right"/>
    </xf>
    <xf numFmtId="17" fontId="0" fillId="0" borderId="6" xfId="0" applyNumberFormat="1" applyBorder="1"/>
    <xf numFmtId="164" fontId="4" fillId="0" borderId="0" xfId="1" applyNumberFormat="1" applyFont="1" applyBorder="1"/>
    <xf numFmtId="164" fontId="0" fillId="0" borderId="7" xfId="1" applyNumberFormat="1" applyFont="1" applyBorder="1"/>
    <xf numFmtId="0" fontId="0" fillId="0" borderId="2" xfId="0" applyBorder="1"/>
    <xf numFmtId="164" fontId="0" fillId="0" borderId="9" xfId="0" applyNumberFormat="1" applyBorder="1"/>
    <xf numFmtId="164" fontId="2" fillId="0" borderId="0" xfId="1" applyNumberFormat="1" applyFont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/>
    <xf numFmtId="43" fontId="0" fillId="0" borderId="0" xfId="0" applyNumberFormat="1"/>
    <xf numFmtId="166" fontId="0" fillId="0" borderId="0" xfId="1" applyNumberFormat="1" applyFont="1" applyBorder="1"/>
    <xf numFmtId="166" fontId="0" fillId="0" borderId="7" xfId="1" applyNumberFormat="1" applyFont="1" applyBorder="1"/>
    <xf numFmtId="164" fontId="0" fillId="0" borderId="2" xfId="1" applyNumberFormat="1" applyFont="1" applyBorder="1"/>
    <xf numFmtId="165" fontId="2" fillId="0" borderId="0" xfId="0" applyNumberFormat="1" applyFont="1" applyBorder="1"/>
    <xf numFmtId="164" fontId="0" fillId="0" borderId="7" xfId="1" applyNumberFormat="1" applyFont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0" fontId="0" fillId="0" borderId="0" xfId="0" applyAlignment="1">
      <alignment horizontal="right"/>
    </xf>
    <xf numFmtId="164" fontId="5" fillId="0" borderId="0" xfId="1" applyNumberFormat="1" applyFont="1"/>
    <xf numFmtId="2" fontId="5" fillId="0" borderId="0" xfId="0" applyNumberFormat="1" applyFont="1"/>
    <xf numFmtId="0" fontId="5" fillId="0" borderId="0" xfId="0" applyFont="1"/>
    <xf numFmtId="164" fontId="1" fillId="0" borderId="0" xfId="1" applyNumberFormat="1" applyFont="1" applyBorder="1"/>
    <xf numFmtId="164" fontId="0" fillId="0" borderId="11" xfId="1" applyNumberFormat="1" applyFont="1" applyBorder="1"/>
    <xf numFmtId="0" fontId="6" fillId="0" borderId="0" xfId="0" applyFont="1"/>
    <xf numFmtId="164" fontId="0" fillId="0" borderId="2" xfId="1" applyNumberFormat="1" applyFont="1" applyFill="1" applyBorder="1" applyAlignment="1"/>
    <xf numFmtId="164" fontId="0" fillId="0" borderId="0" xfId="1" applyNumberFormat="1" applyFont="1" applyAlignment="1">
      <alignment horizontal="right"/>
    </xf>
    <xf numFmtId="1" fontId="0" fillId="0" borderId="0" xfId="0" applyNumberFormat="1"/>
    <xf numFmtId="1" fontId="2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 applyFill="1" applyBorder="1" applyAlignment="1"/>
    <xf numFmtId="165" fontId="0" fillId="0" borderId="2" xfId="0" applyNumberForma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Passengers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Data!$A$3:$A$62</c:f>
              <c:numCache>
                <c:formatCode>General</c:formatCode>
                <c:ptCount val="60"/>
                <c:pt idx="0">
                  <c:v>201301</c:v>
                </c:pt>
                <c:pt idx="1">
                  <c:v>201302</c:v>
                </c:pt>
                <c:pt idx="2">
                  <c:v>201303</c:v>
                </c:pt>
                <c:pt idx="3">
                  <c:v>201304</c:v>
                </c:pt>
                <c:pt idx="4">
                  <c:v>201305</c:v>
                </c:pt>
                <c:pt idx="5">
                  <c:v>201306</c:v>
                </c:pt>
                <c:pt idx="6">
                  <c:v>201307</c:v>
                </c:pt>
                <c:pt idx="7">
                  <c:v>201308</c:v>
                </c:pt>
                <c:pt idx="8">
                  <c:v>201309</c:v>
                </c:pt>
                <c:pt idx="9">
                  <c:v>201310</c:v>
                </c:pt>
                <c:pt idx="10">
                  <c:v>201311</c:v>
                </c:pt>
                <c:pt idx="11">
                  <c:v>201312</c:v>
                </c:pt>
                <c:pt idx="12">
                  <c:v>201401</c:v>
                </c:pt>
                <c:pt idx="13">
                  <c:v>201402</c:v>
                </c:pt>
                <c:pt idx="14">
                  <c:v>201403</c:v>
                </c:pt>
                <c:pt idx="15">
                  <c:v>201404</c:v>
                </c:pt>
                <c:pt idx="16">
                  <c:v>201405</c:v>
                </c:pt>
                <c:pt idx="17">
                  <c:v>201406</c:v>
                </c:pt>
                <c:pt idx="18">
                  <c:v>201407</c:v>
                </c:pt>
                <c:pt idx="19">
                  <c:v>201408</c:v>
                </c:pt>
                <c:pt idx="20">
                  <c:v>201409</c:v>
                </c:pt>
                <c:pt idx="21">
                  <c:v>201410</c:v>
                </c:pt>
                <c:pt idx="22">
                  <c:v>201411</c:v>
                </c:pt>
                <c:pt idx="23">
                  <c:v>201412</c:v>
                </c:pt>
                <c:pt idx="24">
                  <c:v>201501</c:v>
                </c:pt>
                <c:pt idx="25">
                  <c:v>201502</c:v>
                </c:pt>
                <c:pt idx="26">
                  <c:v>201503</c:v>
                </c:pt>
                <c:pt idx="27">
                  <c:v>201504</c:v>
                </c:pt>
                <c:pt idx="28">
                  <c:v>201505</c:v>
                </c:pt>
                <c:pt idx="29">
                  <c:v>201506</c:v>
                </c:pt>
                <c:pt idx="30">
                  <c:v>201507</c:v>
                </c:pt>
                <c:pt idx="31">
                  <c:v>201508</c:v>
                </c:pt>
                <c:pt idx="32">
                  <c:v>201509</c:v>
                </c:pt>
                <c:pt idx="33">
                  <c:v>201510</c:v>
                </c:pt>
                <c:pt idx="34">
                  <c:v>201511</c:v>
                </c:pt>
                <c:pt idx="35">
                  <c:v>201512</c:v>
                </c:pt>
                <c:pt idx="36">
                  <c:v>201601</c:v>
                </c:pt>
                <c:pt idx="37">
                  <c:v>201602</c:v>
                </c:pt>
                <c:pt idx="38">
                  <c:v>201603</c:v>
                </c:pt>
                <c:pt idx="39">
                  <c:v>201604</c:v>
                </c:pt>
                <c:pt idx="40">
                  <c:v>201605</c:v>
                </c:pt>
                <c:pt idx="41">
                  <c:v>201606</c:v>
                </c:pt>
                <c:pt idx="42">
                  <c:v>201607</c:v>
                </c:pt>
                <c:pt idx="43">
                  <c:v>201608</c:v>
                </c:pt>
                <c:pt idx="44">
                  <c:v>201609</c:v>
                </c:pt>
                <c:pt idx="45">
                  <c:v>201610</c:v>
                </c:pt>
                <c:pt idx="46">
                  <c:v>201611</c:v>
                </c:pt>
                <c:pt idx="47">
                  <c:v>201612</c:v>
                </c:pt>
                <c:pt idx="48">
                  <c:v>201701</c:v>
                </c:pt>
                <c:pt idx="49">
                  <c:v>201702</c:v>
                </c:pt>
                <c:pt idx="50">
                  <c:v>201703</c:v>
                </c:pt>
                <c:pt idx="51">
                  <c:v>201704</c:v>
                </c:pt>
                <c:pt idx="52">
                  <c:v>201705</c:v>
                </c:pt>
                <c:pt idx="53">
                  <c:v>201706</c:v>
                </c:pt>
                <c:pt idx="54">
                  <c:v>201707</c:v>
                </c:pt>
                <c:pt idx="55">
                  <c:v>201708</c:v>
                </c:pt>
                <c:pt idx="56">
                  <c:v>201709</c:v>
                </c:pt>
                <c:pt idx="57">
                  <c:v>201710</c:v>
                </c:pt>
                <c:pt idx="58">
                  <c:v>201711</c:v>
                </c:pt>
                <c:pt idx="59">
                  <c:v>201712</c:v>
                </c:pt>
              </c:numCache>
            </c:numRef>
          </c:cat>
          <c:val>
            <c:numRef>
              <c:f>Data!$B$3:$B$62</c:f>
              <c:numCache>
                <c:formatCode>_-* #,##0_-;\-* #,##0_-;_-* "-"??_-;_-@_-</c:formatCode>
                <c:ptCount val="60"/>
                <c:pt idx="0">
                  <c:v>1</c:v>
                </c:pt>
                <c:pt idx="1">
                  <c:v>1</c:v>
                </c:pt>
                <c:pt idx="2">
                  <c:v>8711</c:v>
                </c:pt>
                <c:pt idx="3">
                  <c:v>86631</c:v>
                </c:pt>
                <c:pt idx="4">
                  <c:v>459852</c:v>
                </c:pt>
                <c:pt idx="5">
                  <c:v>672254</c:v>
                </c:pt>
                <c:pt idx="6">
                  <c:v>765529</c:v>
                </c:pt>
                <c:pt idx="7">
                  <c:v>793619</c:v>
                </c:pt>
                <c:pt idx="8">
                  <c:v>680485</c:v>
                </c:pt>
                <c:pt idx="9">
                  <c:v>312767</c:v>
                </c:pt>
                <c:pt idx="10">
                  <c:v>16897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1797</c:v>
                </c:pt>
                <c:pt idx="15">
                  <c:v>91697</c:v>
                </c:pt>
                <c:pt idx="16">
                  <c:v>519173</c:v>
                </c:pt>
                <c:pt idx="17">
                  <c:v>735984</c:v>
                </c:pt>
                <c:pt idx="18">
                  <c:v>837525</c:v>
                </c:pt>
                <c:pt idx="19">
                  <c:v>905873</c:v>
                </c:pt>
                <c:pt idx="20">
                  <c:v>768086</c:v>
                </c:pt>
                <c:pt idx="21">
                  <c:v>345919</c:v>
                </c:pt>
                <c:pt idx="22">
                  <c:v>18960</c:v>
                </c:pt>
                <c:pt idx="23">
                  <c:v>1295</c:v>
                </c:pt>
                <c:pt idx="24">
                  <c:v>1</c:v>
                </c:pt>
                <c:pt idx="25">
                  <c:v>1</c:v>
                </c:pt>
                <c:pt idx="26">
                  <c:v>8419</c:v>
                </c:pt>
                <c:pt idx="27">
                  <c:v>106177</c:v>
                </c:pt>
                <c:pt idx="28">
                  <c:v>558354</c:v>
                </c:pt>
                <c:pt idx="29">
                  <c:v>785779</c:v>
                </c:pt>
                <c:pt idx="30">
                  <c:v>907203</c:v>
                </c:pt>
                <c:pt idx="31">
                  <c:v>963861</c:v>
                </c:pt>
                <c:pt idx="32">
                  <c:v>826572</c:v>
                </c:pt>
                <c:pt idx="33">
                  <c:v>347919</c:v>
                </c:pt>
                <c:pt idx="34">
                  <c:v>14108</c:v>
                </c:pt>
                <c:pt idx="35">
                  <c:v>1</c:v>
                </c:pt>
                <c:pt idx="36">
                  <c:v>1</c:v>
                </c:pt>
                <c:pt idx="37">
                  <c:v>95</c:v>
                </c:pt>
                <c:pt idx="38">
                  <c:v>16300</c:v>
                </c:pt>
                <c:pt idx="39">
                  <c:v>120608</c:v>
                </c:pt>
                <c:pt idx="40">
                  <c:v>603286</c:v>
                </c:pt>
                <c:pt idx="41">
                  <c:v>885806</c:v>
                </c:pt>
                <c:pt idx="42">
                  <c:v>987764</c:v>
                </c:pt>
                <c:pt idx="43">
                  <c:v>1038554</c:v>
                </c:pt>
                <c:pt idx="44">
                  <c:v>897902</c:v>
                </c:pt>
                <c:pt idx="45">
                  <c:v>433889</c:v>
                </c:pt>
                <c:pt idx="46">
                  <c:v>6708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10010</c:v>
                </c:pt>
                <c:pt idx="51">
                  <c:v>141185</c:v>
                </c:pt>
                <c:pt idx="52">
                  <c:v>699165</c:v>
                </c:pt>
                <c:pt idx="53">
                  <c:v>953299</c:v>
                </c:pt>
                <c:pt idx="54">
                  <c:v>1042841</c:v>
                </c:pt>
                <c:pt idx="55">
                  <c:v>1111001</c:v>
                </c:pt>
                <c:pt idx="56">
                  <c:v>969083</c:v>
                </c:pt>
                <c:pt idx="57">
                  <c:v>522077</c:v>
                </c:pt>
                <c:pt idx="58">
                  <c:v>7933</c:v>
                </c:pt>
                <c:pt idx="59">
                  <c:v>7022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FD-41E6-9B72-D8FDE21AA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0484536"/>
        <c:axId val="590486776"/>
      </c:lineChart>
      <c:catAx>
        <c:axId val="590484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0486776"/>
        <c:crosses val="autoZero"/>
        <c:auto val="1"/>
        <c:lblAlgn val="ctr"/>
        <c:lblOffset val="100"/>
        <c:noMultiLvlLbl val="0"/>
      </c:catAx>
      <c:valAx>
        <c:axId val="590486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048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Multiplicative!$D$2</c:f>
              <c:strCache>
                <c:ptCount val="1"/>
                <c:pt idx="0">
                  <c:v>Passengers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9725414390768723"/>
                  <c:y val="-0.3860983522892971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Multiplicative!$A$3:$A$62</c:f>
              <c:numCache>
                <c:formatCode>General</c:formatCode>
                <c:ptCount val="60"/>
                <c:pt idx="0">
                  <c:v>201301</c:v>
                </c:pt>
                <c:pt idx="1">
                  <c:v>201302</c:v>
                </c:pt>
                <c:pt idx="2">
                  <c:v>201303</c:v>
                </c:pt>
                <c:pt idx="3">
                  <c:v>201304</c:v>
                </c:pt>
                <c:pt idx="4">
                  <c:v>201305</c:v>
                </c:pt>
                <c:pt idx="5">
                  <c:v>201306</c:v>
                </c:pt>
                <c:pt idx="6">
                  <c:v>201307</c:v>
                </c:pt>
                <c:pt idx="7">
                  <c:v>201308</c:v>
                </c:pt>
                <c:pt idx="8">
                  <c:v>201309</c:v>
                </c:pt>
                <c:pt idx="9">
                  <c:v>201310</c:v>
                </c:pt>
                <c:pt idx="10">
                  <c:v>201311</c:v>
                </c:pt>
                <c:pt idx="11">
                  <c:v>201312</c:v>
                </c:pt>
                <c:pt idx="12">
                  <c:v>201401</c:v>
                </c:pt>
                <c:pt idx="13">
                  <c:v>201402</c:v>
                </c:pt>
                <c:pt idx="14">
                  <c:v>201403</c:v>
                </c:pt>
                <c:pt idx="15">
                  <c:v>201404</c:v>
                </c:pt>
                <c:pt idx="16">
                  <c:v>201405</c:v>
                </c:pt>
                <c:pt idx="17">
                  <c:v>201406</c:v>
                </c:pt>
                <c:pt idx="18">
                  <c:v>201407</c:v>
                </c:pt>
                <c:pt idx="19">
                  <c:v>201408</c:v>
                </c:pt>
                <c:pt idx="20">
                  <c:v>201409</c:v>
                </c:pt>
                <c:pt idx="21">
                  <c:v>201410</c:v>
                </c:pt>
                <c:pt idx="22">
                  <c:v>201411</c:v>
                </c:pt>
                <c:pt idx="23">
                  <c:v>201412</c:v>
                </c:pt>
                <c:pt idx="24">
                  <c:v>201501</c:v>
                </c:pt>
                <c:pt idx="25">
                  <c:v>201502</c:v>
                </c:pt>
                <c:pt idx="26">
                  <c:v>201503</c:v>
                </c:pt>
                <c:pt idx="27">
                  <c:v>201504</c:v>
                </c:pt>
                <c:pt idx="28">
                  <c:v>201505</c:v>
                </c:pt>
                <c:pt idx="29">
                  <c:v>201506</c:v>
                </c:pt>
                <c:pt idx="30">
                  <c:v>201507</c:v>
                </c:pt>
                <c:pt idx="31">
                  <c:v>201508</c:v>
                </c:pt>
                <c:pt idx="32">
                  <c:v>201509</c:v>
                </c:pt>
                <c:pt idx="33">
                  <c:v>201510</c:v>
                </c:pt>
                <c:pt idx="34">
                  <c:v>201511</c:v>
                </c:pt>
                <c:pt idx="35">
                  <c:v>201512</c:v>
                </c:pt>
                <c:pt idx="36">
                  <c:v>201601</c:v>
                </c:pt>
                <c:pt idx="37">
                  <c:v>201602</c:v>
                </c:pt>
                <c:pt idx="38">
                  <c:v>201603</c:v>
                </c:pt>
                <c:pt idx="39">
                  <c:v>201604</c:v>
                </c:pt>
                <c:pt idx="40">
                  <c:v>201605</c:v>
                </c:pt>
                <c:pt idx="41">
                  <c:v>201606</c:v>
                </c:pt>
                <c:pt idx="42">
                  <c:v>201607</c:v>
                </c:pt>
                <c:pt idx="43">
                  <c:v>201608</c:v>
                </c:pt>
                <c:pt idx="44">
                  <c:v>201609</c:v>
                </c:pt>
                <c:pt idx="45">
                  <c:v>201610</c:v>
                </c:pt>
                <c:pt idx="46">
                  <c:v>201611</c:v>
                </c:pt>
                <c:pt idx="47">
                  <c:v>201612</c:v>
                </c:pt>
                <c:pt idx="48">
                  <c:v>201701</c:v>
                </c:pt>
                <c:pt idx="49">
                  <c:v>201702</c:v>
                </c:pt>
                <c:pt idx="50">
                  <c:v>201703</c:v>
                </c:pt>
                <c:pt idx="51">
                  <c:v>201704</c:v>
                </c:pt>
                <c:pt idx="52">
                  <c:v>201705</c:v>
                </c:pt>
                <c:pt idx="53">
                  <c:v>201706</c:v>
                </c:pt>
                <c:pt idx="54">
                  <c:v>201707</c:v>
                </c:pt>
                <c:pt idx="55">
                  <c:v>201708</c:v>
                </c:pt>
                <c:pt idx="56">
                  <c:v>201709</c:v>
                </c:pt>
                <c:pt idx="57">
                  <c:v>201710</c:v>
                </c:pt>
                <c:pt idx="58">
                  <c:v>201711</c:v>
                </c:pt>
                <c:pt idx="59">
                  <c:v>201712</c:v>
                </c:pt>
              </c:numCache>
            </c:numRef>
          </c:cat>
          <c:val>
            <c:numRef>
              <c:f>Multiplicative!$D$3:$D$62</c:f>
              <c:numCache>
                <c:formatCode>_-* #,##0_-;\-* #,##0_-;_-* "-"??_-;_-@_-</c:formatCode>
                <c:ptCount val="60"/>
                <c:pt idx="0">
                  <c:v>1</c:v>
                </c:pt>
                <c:pt idx="1">
                  <c:v>1</c:v>
                </c:pt>
                <c:pt idx="2">
                  <c:v>8711</c:v>
                </c:pt>
                <c:pt idx="3">
                  <c:v>86631</c:v>
                </c:pt>
                <c:pt idx="4">
                  <c:v>459852</c:v>
                </c:pt>
                <c:pt idx="5">
                  <c:v>672254</c:v>
                </c:pt>
                <c:pt idx="6">
                  <c:v>765529</c:v>
                </c:pt>
                <c:pt idx="7">
                  <c:v>793619</c:v>
                </c:pt>
                <c:pt idx="8">
                  <c:v>680485</c:v>
                </c:pt>
                <c:pt idx="9">
                  <c:v>312767</c:v>
                </c:pt>
                <c:pt idx="10">
                  <c:v>16897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1797</c:v>
                </c:pt>
                <c:pt idx="15">
                  <c:v>91697</c:v>
                </c:pt>
                <c:pt idx="16">
                  <c:v>519173</c:v>
                </c:pt>
                <c:pt idx="17">
                  <c:v>735984</c:v>
                </c:pt>
                <c:pt idx="18">
                  <c:v>837525</c:v>
                </c:pt>
                <c:pt idx="19">
                  <c:v>905873</c:v>
                </c:pt>
                <c:pt idx="20">
                  <c:v>768086</c:v>
                </c:pt>
                <c:pt idx="21">
                  <c:v>345919</c:v>
                </c:pt>
                <c:pt idx="22">
                  <c:v>18960</c:v>
                </c:pt>
                <c:pt idx="23">
                  <c:v>1295</c:v>
                </c:pt>
                <c:pt idx="24">
                  <c:v>1</c:v>
                </c:pt>
                <c:pt idx="25">
                  <c:v>1</c:v>
                </c:pt>
                <c:pt idx="26">
                  <c:v>8419</c:v>
                </c:pt>
                <c:pt idx="27">
                  <c:v>106177</c:v>
                </c:pt>
                <c:pt idx="28">
                  <c:v>558354</c:v>
                </c:pt>
                <c:pt idx="29">
                  <c:v>785779</c:v>
                </c:pt>
                <c:pt idx="30">
                  <c:v>907203</c:v>
                </c:pt>
                <c:pt idx="31">
                  <c:v>963861</c:v>
                </c:pt>
                <c:pt idx="32">
                  <c:v>826572</c:v>
                </c:pt>
                <c:pt idx="33">
                  <c:v>347919</c:v>
                </c:pt>
                <c:pt idx="34">
                  <c:v>14108</c:v>
                </c:pt>
                <c:pt idx="35">
                  <c:v>1</c:v>
                </c:pt>
                <c:pt idx="36">
                  <c:v>1</c:v>
                </c:pt>
                <c:pt idx="37">
                  <c:v>95</c:v>
                </c:pt>
                <c:pt idx="38">
                  <c:v>16300</c:v>
                </c:pt>
                <c:pt idx="39">
                  <c:v>120608</c:v>
                </c:pt>
                <c:pt idx="40">
                  <c:v>603286</c:v>
                </c:pt>
                <c:pt idx="41">
                  <c:v>885806</c:v>
                </c:pt>
                <c:pt idx="42">
                  <c:v>987764</c:v>
                </c:pt>
                <c:pt idx="43">
                  <c:v>1038554</c:v>
                </c:pt>
                <c:pt idx="44">
                  <c:v>897902</c:v>
                </c:pt>
                <c:pt idx="45">
                  <c:v>433889</c:v>
                </c:pt>
                <c:pt idx="46">
                  <c:v>6708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10010</c:v>
                </c:pt>
                <c:pt idx="51">
                  <c:v>141185</c:v>
                </c:pt>
                <c:pt idx="52">
                  <c:v>699165</c:v>
                </c:pt>
                <c:pt idx="53">
                  <c:v>953299</c:v>
                </c:pt>
                <c:pt idx="54">
                  <c:v>1042841</c:v>
                </c:pt>
                <c:pt idx="55">
                  <c:v>1111001</c:v>
                </c:pt>
                <c:pt idx="56">
                  <c:v>969083</c:v>
                </c:pt>
                <c:pt idx="57">
                  <c:v>522077</c:v>
                </c:pt>
                <c:pt idx="58">
                  <c:v>7933</c:v>
                </c:pt>
                <c:pt idx="59">
                  <c:v>7022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57-4F8C-BC32-F9963FC07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482288"/>
        <c:axId val="361486552"/>
      </c:lineChart>
      <c:catAx>
        <c:axId val="36148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486552"/>
        <c:crosses val="autoZero"/>
        <c:auto val="1"/>
        <c:lblAlgn val="ctr"/>
        <c:lblOffset val="100"/>
        <c:noMultiLvlLbl val="0"/>
      </c:catAx>
      <c:valAx>
        <c:axId val="361486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48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Actual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Multiplicative!$A$3:$A$62</c:f>
              <c:numCache>
                <c:formatCode>General</c:formatCode>
                <c:ptCount val="60"/>
                <c:pt idx="0">
                  <c:v>201301</c:v>
                </c:pt>
                <c:pt idx="1">
                  <c:v>201302</c:v>
                </c:pt>
                <c:pt idx="2">
                  <c:v>201303</c:v>
                </c:pt>
                <c:pt idx="3">
                  <c:v>201304</c:v>
                </c:pt>
                <c:pt idx="4">
                  <c:v>201305</c:v>
                </c:pt>
                <c:pt idx="5">
                  <c:v>201306</c:v>
                </c:pt>
                <c:pt idx="6">
                  <c:v>201307</c:v>
                </c:pt>
                <c:pt idx="7">
                  <c:v>201308</c:v>
                </c:pt>
                <c:pt idx="8">
                  <c:v>201309</c:v>
                </c:pt>
                <c:pt idx="9">
                  <c:v>201310</c:v>
                </c:pt>
                <c:pt idx="10">
                  <c:v>201311</c:v>
                </c:pt>
                <c:pt idx="11">
                  <c:v>201312</c:v>
                </c:pt>
                <c:pt idx="12">
                  <c:v>201401</c:v>
                </c:pt>
                <c:pt idx="13">
                  <c:v>201402</c:v>
                </c:pt>
                <c:pt idx="14">
                  <c:v>201403</c:v>
                </c:pt>
                <c:pt idx="15">
                  <c:v>201404</c:v>
                </c:pt>
                <c:pt idx="16">
                  <c:v>201405</c:v>
                </c:pt>
                <c:pt idx="17">
                  <c:v>201406</c:v>
                </c:pt>
                <c:pt idx="18">
                  <c:v>201407</c:v>
                </c:pt>
                <c:pt idx="19">
                  <c:v>201408</c:v>
                </c:pt>
                <c:pt idx="20">
                  <c:v>201409</c:v>
                </c:pt>
                <c:pt idx="21">
                  <c:v>201410</c:v>
                </c:pt>
                <c:pt idx="22">
                  <c:v>201411</c:v>
                </c:pt>
                <c:pt idx="23">
                  <c:v>201412</c:v>
                </c:pt>
                <c:pt idx="24">
                  <c:v>201501</c:v>
                </c:pt>
                <c:pt idx="25">
                  <c:v>201502</c:v>
                </c:pt>
                <c:pt idx="26">
                  <c:v>201503</c:v>
                </c:pt>
                <c:pt idx="27">
                  <c:v>201504</c:v>
                </c:pt>
                <c:pt idx="28">
                  <c:v>201505</c:v>
                </c:pt>
                <c:pt idx="29">
                  <c:v>201506</c:v>
                </c:pt>
                <c:pt idx="30">
                  <c:v>201507</c:v>
                </c:pt>
                <c:pt idx="31">
                  <c:v>201508</c:v>
                </c:pt>
                <c:pt idx="32">
                  <c:v>201509</c:v>
                </c:pt>
                <c:pt idx="33">
                  <c:v>201510</c:v>
                </c:pt>
                <c:pt idx="34">
                  <c:v>201511</c:v>
                </c:pt>
                <c:pt idx="35">
                  <c:v>201512</c:v>
                </c:pt>
                <c:pt idx="36">
                  <c:v>201601</c:v>
                </c:pt>
                <c:pt idx="37">
                  <c:v>201602</c:v>
                </c:pt>
                <c:pt idx="38">
                  <c:v>201603</c:v>
                </c:pt>
                <c:pt idx="39">
                  <c:v>201604</c:v>
                </c:pt>
                <c:pt idx="40">
                  <c:v>201605</c:v>
                </c:pt>
                <c:pt idx="41">
                  <c:v>201606</c:v>
                </c:pt>
                <c:pt idx="42">
                  <c:v>201607</c:v>
                </c:pt>
                <c:pt idx="43">
                  <c:v>201608</c:v>
                </c:pt>
                <c:pt idx="44">
                  <c:v>201609</c:v>
                </c:pt>
                <c:pt idx="45">
                  <c:v>201610</c:v>
                </c:pt>
                <c:pt idx="46">
                  <c:v>201611</c:v>
                </c:pt>
                <c:pt idx="47">
                  <c:v>201612</c:v>
                </c:pt>
                <c:pt idx="48">
                  <c:v>201701</c:v>
                </c:pt>
                <c:pt idx="49">
                  <c:v>201702</c:v>
                </c:pt>
                <c:pt idx="50">
                  <c:v>201703</c:v>
                </c:pt>
                <c:pt idx="51">
                  <c:v>201704</c:v>
                </c:pt>
                <c:pt idx="52">
                  <c:v>201705</c:v>
                </c:pt>
                <c:pt idx="53">
                  <c:v>201706</c:v>
                </c:pt>
                <c:pt idx="54">
                  <c:v>201707</c:v>
                </c:pt>
                <c:pt idx="55">
                  <c:v>201708</c:v>
                </c:pt>
                <c:pt idx="56">
                  <c:v>201709</c:v>
                </c:pt>
                <c:pt idx="57">
                  <c:v>201710</c:v>
                </c:pt>
                <c:pt idx="58">
                  <c:v>201711</c:v>
                </c:pt>
                <c:pt idx="59">
                  <c:v>201712</c:v>
                </c:pt>
              </c:numCache>
            </c:numRef>
          </c:cat>
          <c:val>
            <c:numRef>
              <c:f>Multiplicative!$D$3:$D$62</c:f>
              <c:numCache>
                <c:formatCode>_-* #,##0_-;\-* #,##0_-;_-* "-"??_-;_-@_-</c:formatCode>
                <c:ptCount val="60"/>
                <c:pt idx="0">
                  <c:v>1</c:v>
                </c:pt>
                <c:pt idx="1">
                  <c:v>1</c:v>
                </c:pt>
                <c:pt idx="2">
                  <c:v>8711</c:v>
                </c:pt>
                <c:pt idx="3">
                  <c:v>86631</c:v>
                </c:pt>
                <c:pt idx="4">
                  <c:v>459852</c:v>
                </c:pt>
                <c:pt idx="5">
                  <c:v>672254</c:v>
                </c:pt>
                <c:pt idx="6">
                  <c:v>765529</c:v>
                </c:pt>
                <c:pt idx="7">
                  <c:v>793619</c:v>
                </c:pt>
                <c:pt idx="8">
                  <c:v>680485</c:v>
                </c:pt>
                <c:pt idx="9">
                  <c:v>312767</c:v>
                </c:pt>
                <c:pt idx="10">
                  <c:v>16897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1797</c:v>
                </c:pt>
                <c:pt idx="15">
                  <c:v>91697</c:v>
                </c:pt>
                <c:pt idx="16">
                  <c:v>519173</c:v>
                </c:pt>
                <c:pt idx="17">
                  <c:v>735984</c:v>
                </c:pt>
                <c:pt idx="18">
                  <c:v>837525</c:v>
                </c:pt>
                <c:pt idx="19">
                  <c:v>905873</c:v>
                </c:pt>
                <c:pt idx="20">
                  <c:v>768086</c:v>
                </c:pt>
                <c:pt idx="21">
                  <c:v>345919</c:v>
                </c:pt>
                <c:pt idx="22">
                  <c:v>18960</c:v>
                </c:pt>
                <c:pt idx="23">
                  <c:v>1295</c:v>
                </c:pt>
                <c:pt idx="24">
                  <c:v>1</c:v>
                </c:pt>
                <c:pt idx="25">
                  <c:v>1</c:v>
                </c:pt>
                <c:pt idx="26">
                  <c:v>8419</c:v>
                </c:pt>
                <c:pt idx="27">
                  <c:v>106177</c:v>
                </c:pt>
                <c:pt idx="28">
                  <c:v>558354</c:v>
                </c:pt>
                <c:pt idx="29">
                  <c:v>785779</c:v>
                </c:pt>
                <c:pt idx="30">
                  <c:v>907203</c:v>
                </c:pt>
                <c:pt idx="31">
                  <c:v>963861</c:v>
                </c:pt>
                <c:pt idx="32">
                  <c:v>826572</c:v>
                </c:pt>
                <c:pt idx="33">
                  <c:v>347919</c:v>
                </c:pt>
                <c:pt idx="34">
                  <c:v>14108</c:v>
                </c:pt>
                <c:pt idx="35">
                  <c:v>1</c:v>
                </c:pt>
                <c:pt idx="36">
                  <c:v>1</c:v>
                </c:pt>
                <c:pt idx="37">
                  <c:v>95</c:v>
                </c:pt>
                <c:pt idx="38">
                  <c:v>16300</c:v>
                </c:pt>
                <c:pt idx="39">
                  <c:v>120608</c:v>
                </c:pt>
                <c:pt idx="40">
                  <c:v>603286</c:v>
                </c:pt>
                <c:pt idx="41">
                  <c:v>885806</c:v>
                </c:pt>
                <c:pt idx="42">
                  <c:v>987764</c:v>
                </c:pt>
                <c:pt idx="43">
                  <c:v>1038554</c:v>
                </c:pt>
                <c:pt idx="44">
                  <c:v>897902</c:v>
                </c:pt>
                <c:pt idx="45">
                  <c:v>433889</c:v>
                </c:pt>
                <c:pt idx="46">
                  <c:v>6708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10010</c:v>
                </c:pt>
                <c:pt idx="51">
                  <c:v>141185</c:v>
                </c:pt>
                <c:pt idx="52">
                  <c:v>699165</c:v>
                </c:pt>
                <c:pt idx="53">
                  <c:v>953299</c:v>
                </c:pt>
                <c:pt idx="54">
                  <c:v>1042841</c:v>
                </c:pt>
                <c:pt idx="55">
                  <c:v>1111001</c:v>
                </c:pt>
                <c:pt idx="56">
                  <c:v>969083</c:v>
                </c:pt>
                <c:pt idx="57">
                  <c:v>522077</c:v>
                </c:pt>
                <c:pt idx="58">
                  <c:v>7933</c:v>
                </c:pt>
                <c:pt idx="59">
                  <c:v>7022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34-4D79-B80B-AD568F1F05E8}"/>
            </c:ext>
          </c:extLst>
        </c:ser>
        <c:ser>
          <c:idx val="4"/>
          <c:order val="1"/>
          <c:tx>
            <c:v>Modelled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Multiplicative!$A$3:$A$62</c:f>
              <c:numCache>
                <c:formatCode>General</c:formatCode>
                <c:ptCount val="60"/>
                <c:pt idx="0">
                  <c:v>201301</c:v>
                </c:pt>
                <c:pt idx="1">
                  <c:v>201302</c:v>
                </c:pt>
                <c:pt idx="2">
                  <c:v>201303</c:v>
                </c:pt>
                <c:pt idx="3">
                  <c:v>201304</c:v>
                </c:pt>
                <c:pt idx="4">
                  <c:v>201305</c:v>
                </c:pt>
                <c:pt idx="5">
                  <c:v>201306</c:v>
                </c:pt>
                <c:pt idx="6">
                  <c:v>201307</c:v>
                </c:pt>
                <c:pt idx="7">
                  <c:v>201308</c:v>
                </c:pt>
                <c:pt idx="8">
                  <c:v>201309</c:v>
                </c:pt>
                <c:pt idx="9">
                  <c:v>201310</c:v>
                </c:pt>
                <c:pt idx="10">
                  <c:v>201311</c:v>
                </c:pt>
                <c:pt idx="11">
                  <c:v>201312</c:v>
                </c:pt>
                <c:pt idx="12">
                  <c:v>201401</c:v>
                </c:pt>
                <c:pt idx="13">
                  <c:v>201402</c:v>
                </c:pt>
                <c:pt idx="14">
                  <c:v>201403</c:v>
                </c:pt>
                <c:pt idx="15">
                  <c:v>201404</c:v>
                </c:pt>
                <c:pt idx="16">
                  <c:v>201405</c:v>
                </c:pt>
                <c:pt idx="17">
                  <c:v>201406</c:v>
                </c:pt>
                <c:pt idx="18">
                  <c:v>201407</c:v>
                </c:pt>
                <c:pt idx="19">
                  <c:v>201408</c:v>
                </c:pt>
                <c:pt idx="20">
                  <c:v>201409</c:v>
                </c:pt>
                <c:pt idx="21">
                  <c:v>201410</c:v>
                </c:pt>
                <c:pt idx="22">
                  <c:v>201411</c:v>
                </c:pt>
                <c:pt idx="23">
                  <c:v>201412</c:v>
                </c:pt>
                <c:pt idx="24">
                  <c:v>201501</c:v>
                </c:pt>
                <c:pt idx="25">
                  <c:v>201502</c:v>
                </c:pt>
                <c:pt idx="26">
                  <c:v>201503</c:v>
                </c:pt>
                <c:pt idx="27">
                  <c:v>201504</c:v>
                </c:pt>
                <c:pt idx="28">
                  <c:v>201505</c:v>
                </c:pt>
                <c:pt idx="29">
                  <c:v>201506</c:v>
                </c:pt>
                <c:pt idx="30">
                  <c:v>201507</c:v>
                </c:pt>
                <c:pt idx="31">
                  <c:v>201508</c:v>
                </c:pt>
                <c:pt idx="32">
                  <c:v>201509</c:v>
                </c:pt>
                <c:pt idx="33">
                  <c:v>201510</c:v>
                </c:pt>
                <c:pt idx="34">
                  <c:v>201511</c:v>
                </c:pt>
                <c:pt idx="35">
                  <c:v>201512</c:v>
                </c:pt>
                <c:pt idx="36">
                  <c:v>201601</c:v>
                </c:pt>
                <c:pt idx="37">
                  <c:v>201602</c:v>
                </c:pt>
                <c:pt idx="38">
                  <c:v>201603</c:v>
                </c:pt>
                <c:pt idx="39">
                  <c:v>201604</c:v>
                </c:pt>
                <c:pt idx="40">
                  <c:v>201605</c:v>
                </c:pt>
                <c:pt idx="41">
                  <c:v>201606</c:v>
                </c:pt>
                <c:pt idx="42">
                  <c:v>201607</c:v>
                </c:pt>
                <c:pt idx="43">
                  <c:v>201608</c:v>
                </c:pt>
                <c:pt idx="44">
                  <c:v>201609</c:v>
                </c:pt>
                <c:pt idx="45">
                  <c:v>201610</c:v>
                </c:pt>
                <c:pt idx="46">
                  <c:v>201611</c:v>
                </c:pt>
                <c:pt idx="47">
                  <c:v>201612</c:v>
                </c:pt>
                <c:pt idx="48">
                  <c:v>201701</c:v>
                </c:pt>
                <c:pt idx="49">
                  <c:v>201702</c:v>
                </c:pt>
                <c:pt idx="50">
                  <c:v>201703</c:v>
                </c:pt>
                <c:pt idx="51">
                  <c:v>201704</c:v>
                </c:pt>
                <c:pt idx="52">
                  <c:v>201705</c:v>
                </c:pt>
                <c:pt idx="53">
                  <c:v>201706</c:v>
                </c:pt>
                <c:pt idx="54">
                  <c:v>201707</c:v>
                </c:pt>
                <c:pt idx="55">
                  <c:v>201708</c:v>
                </c:pt>
                <c:pt idx="56">
                  <c:v>201709</c:v>
                </c:pt>
                <c:pt idx="57">
                  <c:v>201710</c:v>
                </c:pt>
                <c:pt idx="58">
                  <c:v>201711</c:v>
                </c:pt>
                <c:pt idx="59">
                  <c:v>201712</c:v>
                </c:pt>
              </c:numCache>
            </c:numRef>
          </c:cat>
          <c:val>
            <c:numRef>
              <c:f>Multiplicative!$G$3:$G$62</c:f>
              <c:numCache>
                <c:formatCode>_-* #,##0_-;\-* #,##0_-;_-* "-"??_-;_-@_-</c:formatCode>
                <c:ptCount val="60"/>
                <c:pt idx="0">
                  <c:v>0</c:v>
                </c:pt>
                <c:pt idx="1">
                  <c:v>13.627306749357494</c:v>
                </c:pt>
                <c:pt idx="2">
                  <c:v>6578.8037208010464</c:v>
                </c:pt>
                <c:pt idx="3">
                  <c:v>80532.018540296689</c:v>
                </c:pt>
                <c:pt idx="4">
                  <c:v>424266.21991272806</c:v>
                </c:pt>
                <c:pt idx="5">
                  <c:v>610545.42676408624</c:v>
                </c:pt>
                <c:pt idx="6">
                  <c:v>696419.3150292791</c:v>
                </c:pt>
                <c:pt idx="7">
                  <c:v>747692.86043576186</c:v>
                </c:pt>
                <c:pt idx="8">
                  <c:v>651705.65994412079</c:v>
                </c:pt>
                <c:pt idx="9">
                  <c:v>312677.45566207287</c:v>
                </c:pt>
                <c:pt idx="10">
                  <c:v>10421.251600020429</c:v>
                </c:pt>
                <c:pt idx="11">
                  <c:v>1358.0752499857863</c:v>
                </c:pt>
                <c:pt idx="12">
                  <c:v>0</c:v>
                </c:pt>
                <c:pt idx="13">
                  <c:v>15.88949338120697</c:v>
                </c:pt>
                <c:pt idx="14">
                  <c:v>7656.0093699060435</c:v>
                </c:pt>
                <c:pt idx="15">
                  <c:v>93540.734672992519</c:v>
                </c:pt>
                <c:pt idx="16">
                  <c:v>491889.64583615016</c:v>
                </c:pt>
                <c:pt idx="17">
                  <c:v>706584.10753269703</c:v>
                </c:pt>
                <c:pt idx="18">
                  <c:v>804548.54990794498</c:v>
                </c:pt>
                <c:pt idx="19">
                  <c:v>862300.18820335553</c:v>
                </c:pt>
                <c:pt idx="20">
                  <c:v>750340.04509158817</c:v>
                </c:pt>
                <c:pt idx="21">
                  <c:v>359411.15966476192</c:v>
                </c:pt>
                <c:pt idx="22">
                  <c:v>11959.681384623242</c:v>
                </c:pt>
                <c:pt idx="23">
                  <c:v>1556.1237364814926</c:v>
                </c:pt>
                <c:pt idx="24">
                  <c:v>0</c:v>
                </c:pt>
                <c:pt idx="25">
                  <c:v>18.151680013056446</c:v>
                </c:pt>
                <c:pt idx="26">
                  <c:v>8733.2150190110387</c:v>
                </c:pt>
                <c:pt idx="27">
                  <c:v>106549.45080568836</c:v>
                </c:pt>
                <c:pt idx="28">
                  <c:v>559513.07175957225</c:v>
                </c:pt>
                <c:pt idx="29">
                  <c:v>802622.78830130771</c:v>
                </c:pt>
                <c:pt idx="30">
                  <c:v>912677.7847866111</c:v>
                </c:pt>
                <c:pt idx="31">
                  <c:v>976907.51597094908</c:v>
                </c:pt>
                <c:pt idx="32">
                  <c:v>848974.43023905554</c:v>
                </c:pt>
                <c:pt idx="33">
                  <c:v>406144.86366745096</c:v>
                </c:pt>
                <c:pt idx="34">
                  <c:v>13498.111169226055</c:v>
                </c:pt>
                <c:pt idx="35">
                  <c:v>1754.1722229771985</c:v>
                </c:pt>
                <c:pt idx="36">
                  <c:v>0</c:v>
                </c:pt>
                <c:pt idx="37">
                  <c:v>20.413866644905919</c:v>
                </c:pt>
                <c:pt idx="38">
                  <c:v>9810.4206681160358</c:v>
                </c:pt>
                <c:pt idx="39">
                  <c:v>119558.16693838419</c:v>
                </c:pt>
                <c:pt idx="40">
                  <c:v>627136.49768299435</c:v>
                </c:pt>
                <c:pt idx="41">
                  <c:v>898661.46906991838</c:v>
                </c:pt>
                <c:pt idx="42">
                  <c:v>1020807.019665277</c:v>
                </c:pt>
                <c:pt idx="43">
                  <c:v>1091514.8437385426</c:v>
                </c:pt>
                <c:pt idx="44">
                  <c:v>947608.81538652303</c:v>
                </c:pt>
                <c:pt idx="45">
                  <c:v>452878.56767014001</c:v>
                </c:pt>
                <c:pt idx="46">
                  <c:v>15036.540953828866</c:v>
                </c:pt>
                <c:pt idx="47">
                  <c:v>1952.2207094729049</c:v>
                </c:pt>
                <c:pt idx="48">
                  <c:v>0</c:v>
                </c:pt>
                <c:pt idx="49">
                  <c:v>22.676053276755397</c:v>
                </c:pt>
                <c:pt idx="50">
                  <c:v>10887.626317221033</c:v>
                </c:pt>
                <c:pt idx="51">
                  <c:v>132566.88307108005</c:v>
                </c:pt>
                <c:pt idx="52">
                  <c:v>694759.92360641633</c:v>
                </c:pt>
                <c:pt idx="53">
                  <c:v>994700.14983852906</c:v>
                </c:pt>
                <c:pt idx="54">
                  <c:v>1128936.2545439431</c:v>
                </c:pt>
                <c:pt idx="55">
                  <c:v>1206122.1715061364</c:v>
                </c:pt>
                <c:pt idx="56">
                  <c:v>1046243.2005339904</c:v>
                </c:pt>
                <c:pt idx="57">
                  <c:v>499612.27167282894</c:v>
                </c:pt>
                <c:pt idx="58">
                  <c:v>16574.970738431679</c:v>
                </c:pt>
                <c:pt idx="59">
                  <c:v>2150.2691959686108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34-4D79-B80B-AD568F1F0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7951664"/>
        <c:axId val="487951992"/>
      </c:lineChart>
      <c:catAx>
        <c:axId val="48795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951992"/>
        <c:crosses val="autoZero"/>
        <c:auto val="1"/>
        <c:lblAlgn val="ctr"/>
        <c:lblOffset val="100"/>
        <c:noMultiLvlLbl val="0"/>
      </c:catAx>
      <c:valAx>
        <c:axId val="487951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95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Multiplicative!$A$3:$A$62</c:f>
              <c:numCache>
                <c:formatCode>General</c:formatCode>
                <c:ptCount val="60"/>
                <c:pt idx="0">
                  <c:v>201301</c:v>
                </c:pt>
                <c:pt idx="1">
                  <c:v>201302</c:v>
                </c:pt>
                <c:pt idx="2">
                  <c:v>201303</c:v>
                </c:pt>
                <c:pt idx="3">
                  <c:v>201304</c:v>
                </c:pt>
                <c:pt idx="4">
                  <c:v>201305</c:v>
                </c:pt>
                <c:pt idx="5">
                  <c:v>201306</c:v>
                </c:pt>
                <c:pt idx="6">
                  <c:v>201307</c:v>
                </c:pt>
                <c:pt idx="7">
                  <c:v>201308</c:v>
                </c:pt>
                <c:pt idx="8">
                  <c:v>201309</c:v>
                </c:pt>
                <c:pt idx="9">
                  <c:v>201310</c:v>
                </c:pt>
                <c:pt idx="10">
                  <c:v>201311</c:v>
                </c:pt>
                <c:pt idx="11">
                  <c:v>201312</c:v>
                </c:pt>
                <c:pt idx="12">
                  <c:v>201401</c:v>
                </c:pt>
                <c:pt idx="13">
                  <c:v>201402</c:v>
                </c:pt>
                <c:pt idx="14">
                  <c:v>201403</c:v>
                </c:pt>
                <c:pt idx="15">
                  <c:v>201404</c:v>
                </c:pt>
                <c:pt idx="16">
                  <c:v>201405</c:v>
                </c:pt>
                <c:pt idx="17">
                  <c:v>201406</c:v>
                </c:pt>
                <c:pt idx="18">
                  <c:v>201407</c:v>
                </c:pt>
                <c:pt idx="19">
                  <c:v>201408</c:v>
                </c:pt>
                <c:pt idx="20">
                  <c:v>201409</c:v>
                </c:pt>
                <c:pt idx="21">
                  <c:v>201410</c:v>
                </c:pt>
                <c:pt idx="22">
                  <c:v>201411</c:v>
                </c:pt>
                <c:pt idx="23">
                  <c:v>201412</c:v>
                </c:pt>
                <c:pt idx="24">
                  <c:v>201501</c:v>
                </c:pt>
                <c:pt idx="25">
                  <c:v>201502</c:v>
                </c:pt>
                <c:pt idx="26">
                  <c:v>201503</c:v>
                </c:pt>
                <c:pt idx="27">
                  <c:v>201504</c:v>
                </c:pt>
                <c:pt idx="28">
                  <c:v>201505</c:v>
                </c:pt>
                <c:pt idx="29">
                  <c:v>201506</c:v>
                </c:pt>
                <c:pt idx="30">
                  <c:v>201507</c:v>
                </c:pt>
                <c:pt idx="31">
                  <c:v>201508</c:v>
                </c:pt>
                <c:pt idx="32">
                  <c:v>201509</c:v>
                </c:pt>
                <c:pt idx="33">
                  <c:v>201510</c:v>
                </c:pt>
                <c:pt idx="34">
                  <c:v>201511</c:v>
                </c:pt>
                <c:pt idx="35">
                  <c:v>201512</c:v>
                </c:pt>
                <c:pt idx="36">
                  <c:v>201601</c:v>
                </c:pt>
                <c:pt idx="37">
                  <c:v>201602</c:v>
                </c:pt>
                <c:pt idx="38">
                  <c:v>201603</c:v>
                </c:pt>
                <c:pt idx="39">
                  <c:v>201604</c:v>
                </c:pt>
                <c:pt idx="40">
                  <c:v>201605</c:v>
                </c:pt>
                <c:pt idx="41">
                  <c:v>201606</c:v>
                </c:pt>
                <c:pt idx="42">
                  <c:v>201607</c:v>
                </c:pt>
                <c:pt idx="43">
                  <c:v>201608</c:v>
                </c:pt>
                <c:pt idx="44">
                  <c:v>201609</c:v>
                </c:pt>
                <c:pt idx="45">
                  <c:v>201610</c:v>
                </c:pt>
                <c:pt idx="46">
                  <c:v>201611</c:v>
                </c:pt>
                <c:pt idx="47">
                  <c:v>201612</c:v>
                </c:pt>
                <c:pt idx="48">
                  <c:v>201701</c:v>
                </c:pt>
                <c:pt idx="49">
                  <c:v>201702</c:v>
                </c:pt>
                <c:pt idx="50">
                  <c:v>201703</c:v>
                </c:pt>
                <c:pt idx="51">
                  <c:v>201704</c:v>
                </c:pt>
                <c:pt idx="52">
                  <c:v>201705</c:v>
                </c:pt>
                <c:pt idx="53">
                  <c:v>201706</c:v>
                </c:pt>
                <c:pt idx="54">
                  <c:v>201707</c:v>
                </c:pt>
                <c:pt idx="55">
                  <c:v>201708</c:v>
                </c:pt>
                <c:pt idx="56">
                  <c:v>201709</c:v>
                </c:pt>
                <c:pt idx="57">
                  <c:v>201710</c:v>
                </c:pt>
                <c:pt idx="58">
                  <c:v>201711</c:v>
                </c:pt>
                <c:pt idx="59">
                  <c:v>201712</c:v>
                </c:pt>
              </c:numCache>
            </c:numRef>
          </c:cat>
          <c:val>
            <c:numRef>
              <c:f>Multiplicative!$H$3:$H$62</c:f>
              <c:numCache>
                <c:formatCode>_-* #,##0_-;\-* #,##0_-;_-* "-"??_-;_-@_-</c:formatCode>
                <c:ptCount val="60"/>
                <c:pt idx="0">
                  <c:v>1</c:v>
                </c:pt>
                <c:pt idx="1">
                  <c:v>-12.627306749357494</c:v>
                </c:pt>
                <c:pt idx="2">
                  <c:v>2132.1962791989536</c:v>
                </c:pt>
                <c:pt idx="3">
                  <c:v>6098.981459703311</c:v>
                </c:pt>
                <c:pt idx="4">
                  <c:v>35585.780087271938</c:v>
                </c:pt>
                <c:pt idx="5">
                  <c:v>61708.573235913762</c:v>
                </c:pt>
                <c:pt idx="6">
                  <c:v>69109.684970720904</c:v>
                </c:pt>
                <c:pt idx="7">
                  <c:v>45926.139564238139</c:v>
                </c:pt>
                <c:pt idx="8">
                  <c:v>28779.340055879205</c:v>
                </c:pt>
                <c:pt idx="9">
                  <c:v>89.544337927130982</c:v>
                </c:pt>
                <c:pt idx="10">
                  <c:v>6475.7483999795713</c:v>
                </c:pt>
                <c:pt idx="11">
                  <c:v>-1357.0752499857863</c:v>
                </c:pt>
                <c:pt idx="12">
                  <c:v>1</c:v>
                </c:pt>
                <c:pt idx="13">
                  <c:v>-14.88949338120697</c:v>
                </c:pt>
                <c:pt idx="14">
                  <c:v>-5859.0093699060435</c:v>
                </c:pt>
                <c:pt idx="15">
                  <c:v>-1843.7346729925193</c:v>
                </c:pt>
                <c:pt idx="16">
                  <c:v>27283.354163849843</c:v>
                </c:pt>
                <c:pt idx="17">
                  <c:v>29399.892467302969</c:v>
                </c:pt>
                <c:pt idx="18">
                  <c:v>32976.45009205502</c:v>
                </c:pt>
                <c:pt idx="19">
                  <c:v>43572.81179664447</c:v>
                </c:pt>
                <c:pt idx="20">
                  <c:v>17745.954908411833</c:v>
                </c:pt>
                <c:pt idx="21">
                  <c:v>-13492.159664761915</c:v>
                </c:pt>
                <c:pt idx="22">
                  <c:v>7000.3186153767583</c:v>
                </c:pt>
                <c:pt idx="23">
                  <c:v>-261.12373648149264</c:v>
                </c:pt>
                <c:pt idx="24">
                  <c:v>1</c:v>
                </c:pt>
                <c:pt idx="25">
                  <c:v>-17.151680013056446</c:v>
                </c:pt>
                <c:pt idx="26">
                  <c:v>-314.21501901103875</c:v>
                </c:pt>
                <c:pt idx="27">
                  <c:v>-372.4508056883642</c:v>
                </c:pt>
                <c:pt idx="28">
                  <c:v>-1159.0717595722526</c:v>
                </c:pt>
                <c:pt idx="29">
                  <c:v>-16843.788301307708</c:v>
                </c:pt>
                <c:pt idx="30">
                  <c:v>-5474.7847866110969</c:v>
                </c:pt>
                <c:pt idx="31">
                  <c:v>-13046.515970949084</c:v>
                </c:pt>
                <c:pt idx="32">
                  <c:v>-22402.430239055539</c:v>
                </c:pt>
                <c:pt idx="33">
                  <c:v>-58225.863667450962</c:v>
                </c:pt>
                <c:pt idx="34">
                  <c:v>609.8888307739453</c:v>
                </c:pt>
                <c:pt idx="35">
                  <c:v>-1753.1722229771985</c:v>
                </c:pt>
                <c:pt idx="36">
                  <c:v>1</c:v>
                </c:pt>
                <c:pt idx="37">
                  <c:v>74.586133355094077</c:v>
                </c:pt>
                <c:pt idx="38">
                  <c:v>6489.5793318839642</c:v>
                </c:pt>
                <c:pt idx="39">
                  <c:v>1049.8330616158055</c:v>
                </c:pt>
                <c:pt idx="40">
                  <c:v>-23850.497682994348</c:v>
                </c:pt>
                <c:pt idx="41">
                  <c:v>-12855.469069918385</c:v>
                </c:pt>
                <c:pt idx="42">
                  <c:v>-33043.019665276981</c:v>
                </c:pt>
                <c:pt idx="43">
                  <c:v>-52960.843738542637</c:v>
                </c:pt>
                <c:pt idx="44">
                  <c:v>-49706.815386523027</c:v>
                </c:pt>
                <c:pt idx="45">
                  <c:v>-18989.567670140008</c:v>
                </c:pt>
                <c:pt idx="46">
                  <c:v>-8328.5409538288659</c:v>
                </c:pt>
                <c:pt idx="47">
                  <c:v>-1951.2207094729049</c:v>
                </c:pt>
                <c:pt idx="48">
                  <c:v>1</c:v>
                </c:pt>
                <c:pt idx="49">
                  <c:v>-21.676053276755397</c:v>
                </c:pt>
                <c:pt idx="50">
                  <c:v>-877.62631722103288</c:v>
                </c:pt>
                <c:pt idx="51">
                  <c:v>8618.1169289199461</c:v>
                </c:pt>
                <c:pt idx="52">
                  <c:v>4405.0763935836731</c:v>
                </c:pt>
                <c:pt idx="53">
                  <c:v>-41401.149838529062</c:v>
                </c:pt>
                <c:pt idx="54">
                  <c:v>-86095.254543943098</c:v>
                </c:pt>
                <c:pt idx="55">
                  <c:v>-95121.171506136423</c:v>
                </c:pt>
                <c:pt idx="56">
                  <c:v>-77160.200533990399</c:v>
                </c:pt>
                <c:pt idx="57">
                  <c:v>22464.728327171062</c:v>
                </c:pt>
                <c:pt idx="58">
                  <c:v>-8641.9707384316789</c:v>
                </c:pt>
                <c:pt idx="59">
                  <c:v>4871.7308040313892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C-421D-A0B4-89857ADB3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347024"/>
        <c:axId val="522352144"/>
      </c:lineChart>
      <c:catAx>
        <c:axId val="52234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352144"/>
        <c:crosses val="autoZero"/>
        <c:auto val="1"/>
        <c:lblAlgn val="ctr"/>
        <c:lblOffset val="100"/>
        <c:noMultiLvlLbl val="0"/>
      </c:catAx>
      <c:valAx>
        <c:axId val="522352144"/>
        <c:scaling>
          <c:orientation val="minMax"/>
          <c:max val="100000"/>
          <c:min val="-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34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v>Actual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Additive!$A$3:$A$62</c:f>
              <c:numCache>
                <c:formatCode>General</c:formatCode>
                <c:ptCount val="60"/>
                <c:pt idx="0">
                  <c:v>201301</c:v>
                </c:pt>
                <c:pt idx="1">
                  <c:v>201302</c:v>
                </c:pt>
                <c:pt idx="2">
                  <c:v>201303</c:v>
                </c:pt>
                <c:pt idx="3">
                  <c:v>201304</c:v>
                </c:pt>
                <c:pt idx="4">
                  <c:v>201305</c:v>
                </c:pt>
                <c:pt idx="5">
                  <c:v>201306</c:v>
                </c:pt>
                <c:pt idx="6">
                  <c:v>201307</c:v>
                </c:pt>
                <c:pt idx="7">
                  <c:v>201308</c:v>
                </c:pt>
                <c:pt idx="8">
                  <c:v>201309</c:v>
                </c:pt>
                <c:pt idx="9">
                  <c:v>201310</c:v>
                </c:pt>
                <c:pt idx="10">
                  <c:v>201311</c:v>
                </c:pt>
                <c:pt idx="11">
                  <c:v>201312</c:v>
                </c:pt>
                <c:pt idx="12">
                  <c:v>201401</c:v>
                </c:pt>
                <c:pt idx="13">
                  <c:v>201402</c:v>
                </c:pt>
                <c:pt idx="14">
                  <c:v>201403</c:v>
                </c:pt>
                <c:pt idx="15">
                  <c:v>201404</c:v>
                </c:pt>
                <c:pt idx="16">
                  <c:v>201405</c:v>
                </c:pt>
                <c:pt idx="17">
                  <c:v>201406</c:v>
                </c:pt>
                <c:pt idx="18">
                  <c:v>201407</c:v>
                </c:pt>
                <c:pt idx="19">
                  <c:v>201408</c:v>
                </c:pt>
                <c:pt idx="20">
                  <c:v>201409</c:v>
                </c:pt>
                <c:pt idx="21">
                  <c:v>201410</c:v>
                </c:pt>
                <c:pt idx="22">
                  <c:v>201411</c:v>
                </c:pt>
                <c:pt idx="23">
                  <c:v>201412</c:v>
                </c:pt>
                <c:pt idx="24">
                  <c:v>201501</c:v>
                </c:pt>
                <c:pt idx="25">
                  <c:v>201502</c:v>
                </c:pt>
                <c:pt idx="26">
                  <c:v>201503</c:v>
                </c:pt>
                <c:pt idx="27">
                  <c:v>201504</c:v>
                </c:pt>
                <c:pt idx="28">
                  <c:v>201505</c:v>
                </c:pt>
                <c:pt idx="29">
                  <c:v>201506</c:v>
                </c:pt>
                <c:pt idx="30">
                  <c:v>201507</c:v>
                </c:pt>
                <c:pt idx="31">
                  <c:v>201508</c:v>
                </c:pt>
                <c:pt idx="32">
                  <c:v>201509</c:v>
                </c:pt>
                <c:pt idx="33">
                  <c:v>201510</c:v>
                </c:pt>
                <c:pt idx="34">
                  <c:v>201511</c:v>
                </c:pt>
                <c:pt idx="35">
                  <c:v>201512</c:v>
                </c:pt>
                <c:pt idx="36">
                  <c:v>201601</c:v>
                </c:pt>
                <c:pt idx="37">
                  <c:v>201602</c:v>
                </c:pt>
                <c:pt idx="38">
                  <c:v>201603</c:v>
                </c:pt>
                <c:pt idx="39">
                  <c:v>201604</c:v>
                </c:pt>
                <c:pt idx="40">
                  <c:v>201605</c:v>
                </c:pt>
                <c:pt idx="41">
                  <c:v>201606</c:v>
                </c:pt>
                <c:pt idx="42">
                  <c:v>201607</c:v>
                </c:pt>
                <c:pt idx="43">
                  <c:v>201608</c:v>
                </c:pt>
                <c:pt idx="44">
                  <c:v>201609</c:v>
                </c:pt>
                <c:pt idx="45">
                  <c:v>201610</c:v>
                </c:pt>
                <c:pt idx="46">
                  <c:v>201611</c:v>
                </c:pt>
                <c:pt idx="47">
                  <c:v>201612</c:v>
                </c:pt>
                <c:pt idx="48">
                  <c:v>201701</c:v>
                </c:pt>
                <c:pt idx="49">
                  <c:v>201702</c:v>
                </c:pt>
                <c:pt idx="50">
                  <c:v>201703</c:v>
                </c:pt>
                <c:pt idx="51">
                  <c:v>201704</c:v>
                </c:pt>
                <c:pt idx="52">
                  <c:v>201705</c:v>
                </c:pt>
                <c:pt idx="53">
                  <c:v>201706</c:v>
                </c:pt>
                <c:pt idx="54">
                  <c:v>201707</c:v>
                </c:pt>
                <c:pt idx="55">
                  <c:v>201708</c:v>
                </c:pt>
                <c:pt idx="56">
                  <c:v>201709</c:v>
                </c:pt>
                <c:pt idx="57">
                  <c:v>201710</c:v>
                </c:pt>
                <c:pt idx="58">
                  <c:v>201711</c:v>
                </c:pt>
                <c:pt idx="59">
                  <c:v>201712</c:v>
                </c:pt>
              </c:numCache>
            </c:numRef>
          </c:cat>
          <c:val>
            <c:numRef>
              <c:f>Additive!$D$3:$D$62</c:f>
              <c:numCache>
                <c:formatCode>_-* #,##0_-;\-* #,##0_-;_-* "-"??_-;_-@_-</c:formatCode>
                <c:ptCount val="60"/>
                <c:pt idx="0">
                  <c:v>1</c:v>
                </c:pt>
                <c:pt idx="1">
                  <c:v>1</c:v>
                </c:pt>
                <c:pt idx="2">
                  <c:v>8711</c:v>
                </c:pt>
                <c:pt idx="3">
                  <c:v>86631</c:v>
                </c:pt>
                <c:pt idx="4">
                  <c:v>459852</c:v>
                </c:pt>
                <c:pt idx="5">
                  <c:v>672254</c:v>
                </c:pt>
                <c:pt idx="6">
                  <c:v>765529</c:v>
                </c:pt>
                <c:pt idx="7">
                  <c:v>793619</c:v>
                </c:pt>
                <c:pt idx="8">
                  <c:v>680485</c:v>
                </c:pt>
                <c:pt idx="9">
                  <c:v>312767</c:v>
                </c:pt>
                <c:pt idx="10">
                  <c:v>16897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1797</c:v>
                </c:pt>
                <c:pt idx="15">
                  <c:v>91697</c:v>
                </c:pt>
                <c:pt idx="16">
                  <c:v>519173</c:v>
                </c:pt>
                <c:pt idx="17">
                  <c:v>735984</c:v>
                </c:pt>
                <c:pt idx="18">
                  <c:v>837525</c:v>
                </c:pt>
                <c:pt idx="19">
                  <c:v>905873</c:v>
                </c:pt>
                <c:pt idx="20">
                  <c:v>768086</c:v>
                </c:pt>
                <c:pt idx="21">
                  <c:v>345919</c:v>
                </c:pt>
                <c:pt idx="22">
                  <c:v>18960</c:v>
                </c:pt>
                <c:pt idx="23">
                  <c:v>1295</c:v>
                </c:pt>
                <c:pt idx="24">
                  <c:v>1</c:v>
                </c:pt>
                <c:pt idx="25">
                  <c:v>1</c:v>
                </c:pt>
                <c:pt idx="26">
                  <c:v>8419</c:v>
                </c:pt>
                <c:pt idx="27">
                  <c:v>106177</c:v>
                </c:pt>
                <c:pt idx="28">
                  <c:v>558354</c:v>
                </c:pt>
                <c:pt idx="29">
                  <c:v>785779</c:v>
                </c:pt>
                <c:pt idx="30">
                  <c:v>907203</c:v>
                </c:pt>
                <c:pt idx="31">
                  <c:v>963861</c:v>
                </c:pt>
                <c:pt idx="32">
                  <c:v>826572</c:v>
                </c:pt>
                <c:pt idx="33">
                  <c:v>347919</c:v>
                </c:pt>
                <c:pt idx="34">
                  <c:v>14108</c:v>
                </c:pt>
                <c:pt idx="35">
                  <c:v>1</c:v>
                </c:pt>
                <c:pt idx="36">
                  <c:v>1</c:v>
                </c:pt>
                <c:pt idx="37">
                  <c:v>95</c:v>
                </c:pt>
                <c:pt idx="38">
                  <c:v>16300</c:v>
                </c:pt>
                <c:pt idx="39">
                  <c:v>120608</c:v>
                </c:pt>
                <c:pt idx="40">
                  <c:v>603286</c:v>
                </c:pt>
                <c:pt idx="41">
                  <c:v>885806</c:v>
                </c:pt>
                <c:pt idx="42">
                  <c:v>987764</c:v>
                </c:pt>
                <c:pt idx="43">
                  <c:v>1038554</c:v>
                </c:pt>
                <c:pt idx="44">
                  <c:v>897902</c:v>
                </c:pt>
                <c:pt idx="45">
                  <c:v>433889</c:v>
                </c:pt>
                <c:pt idx="46">
                  <c:v>6708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10010</c:v>
                </c:pt>
                <c:pt idx="51">
                  <c:v>141185</c:v>
                </c:pt>
                <c:pt idx="52">
                  <c:v>699165</c:v>
                </c:pt>
                <c:pt idx="53">
                  <c:v>953299</c:v>
                </c:pt>
                <c:pt idx="54">
                  <c:v>1042841</c:v>
                </c:pt>
                <c:pt idx="55">
                  <c:v>1111001</c:v>
                </c:pt>
                <c:pt idx="56">
                  <c:v>969083</c:v>
                </c:pt>
                <c:pt idx="57">
                  <c:v>522077</c:v>
                </c:pt>
                <c:pt idx="58">
                  <c:v>7933</c:v>
                </c:pt>
                <c:pt idx="59">
                  <c:v>7022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9C-47F1-966B-0F22D33458CB}"/>
            </c:ext>
          </c:extLst>
        </c:ser>
        <c:ser>
          <c:idx val="0"/>
          <c:order val="1"/>
          <c:tx>
            <c:v>Modelled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Additive!$A$3:$A$62</c:f>
              <c:numCache>
                <c:formatCode>General</c:formatCode>
                <c:ptCount val="60"/>
                <c:pt idx="0">
                  <c:v>201301</c:v>
                </c:pt>
                <c:pt idx="1">
                  <c:v>201302</c:v>
                </c:pt>
                <c:pt idx="2">
                  <c:v>201303</c:v>
                </c:pt>
                <c:pt idx="3">
                  <c:v>201304</c:v>
                </c:pt>
                <c:pt idx="4">
                  <c:v>201305</c:v>
                </c:pt>
                <c:pt idx="5">
                  <c:v>201306</c:v>
                </c:pt>
                <c:pt idx="6">
                  <c:v>201307</c:v>
                </c:pt>
                <c:pt idx="7">
                  <c:v>201308</c:v>
                </c:pt>
                <c:pt idx="8">
                  <c:v>201309</c:v>
                </c:pt>
                <c:pt idx="9">
                  <c:v>201310</c:v>
                </c:pt>
                <c:pt idx="10">
                  <c:v>201311</c:v>
                </c:pt>
                <c:pt idx="11">
                  <c:v>201312</c:v>
                </c:pt>
                <c:pt idx="12">
                  <c:v>201401</c:v>
                </c:pt>
                <c:pt idx="13">
                  <c:v>201402</c:v>
                </c:pt>
                <c:pt idx="14">
                  <c:v>201403</c:v>
                </c:pt>
                <c:pt idx="15">
                  <c:v>201404</c:v>
                </c:pt>
                <c:pt idx="16">
                  <c:v>201405</c:v>
                </c:pt>
                <c:pt idx="17">
                  <c:v>201406</c:v>
                </c:pt>
                <c:pt idx="18">
                  <c:v>201407</c:v>
                </c:pt>
                <c:pt idx="19">
                  <c:v>201408</c:v>
                </c:pt>
                <c:pt idx="20">
                  <c:v>201409</c:v>
                </c:pt>
                <c:pt idx="21">
                  <c:v>201410</c:v>
                </c:pt>
                <c:pt idx="22">
                  <c:v>201411</c:v>
                </c:pt>
                <c:pt idx="23">
                  <c:v>201412</c:v>
                </c:pt>
                <c:pt idx="24">
                  <c:v>201501</c:v>
                </c:pt>
                <c:pt idx="25">
                  <c:v>201502</c:v>
                </c:pt>
                <c:pt idx="26">
                  <c:v>201503</c:v>
                </c:pt>
                <c:pt idx="27">
                  <c:v>201504</c:v>
                </c:pt>
                <c:pt idx="28">
                  <c:v>201505</c:v>
                </c:pt>
                <c:pt idx="29">
                  <c:v>201506</c:v>
                </c:pt>
                <c:pt idx="30">
                  <c:v>201507</c:v>
                </c:pt>
                <c:pt idx="31">
                  <c:v>201508</c:v>
                </c:pt>
                <c:pt idx="32">
                  <c:v>201509</c:v>
                </c:pt>
                <c:pt idx="33">
                  <c:v>201510</c:v>
                </c:pt>
                <c:pt idx="34">
                  <c:v>201511</c:v>
                </c:pt>
                <c:pt idx="35">
                  <c:v>201512</c:v>
                </c:pt>
                <c:pt idx="36">
                  <c:v>201601</c:v>
                </c:pt>
                <c:pt idx="37">
                  <c:v>201602</c:v>
                </c:pt>
                <c:pt idx="38">
                  <c:v>201603</c:v>
                </c:pt>
                <c:pt idx="39">
                  <c:v>201604</c:v>
                </c:pt>
                <c:pt idx="40">
                  <c:v>201605</c:v>
                </c:pt>
                <c:pt idx="41">
                  <c:v>201606</c:v>
                </c:pt>
                <c:pt idx="42">
                  <c:v>201607</c:v>
                </c:pt>
                <c:pt idx="43">
                  <c:v>201608</c:v>
                </c:pt>
                <c:pt idx="44">
                  <c:v>201609</c:v>
                </c:pt>
                <c:pt idx="45">
                  <c:v>201610</c:v>
                </c:pt>
                <c:pt idx="46">
                  <c:v>201611</c:v>
                </c:pt>
                <c:pt idx="47">
                  <c:v>201612</c:v>
                </c:pt>
                <c:pt idx="48">
                  <c:v>201701</c:v>
                </c:pt>
                <c:pt idx="49">
                  <c:v>201702</c:v>
                </c:pt>
                <c:pt idx="50">
                  <c:v>201703</c:v>
                </c:pt>
                <c:pt idx="51">
                  <c:v>201704</c:v>
                </c:pt>
                <c:pt idx="52">
                  <c:v>201705</c:v>
                </c:pt>
                <c:pt idx="53">
                  <c:v>201706</c:v>
                </c:pt>
                <c:pt idx="54">
                  <c:v>201707</c:v>
                </c:pt>
                <c:pt idx="55">
                  <c:v>201708</c:v>
                </c:pt>
                <c:pt idx="56">
                  <c:v>201709</c:v>
                </c:pt>
                <c:pt idx="57">
                  <c:v>201710</c:v>
                </c:pt>
                <c:pt idx="58">
                  <c:v>201711</c:v>
                </c:pt>
                <c:pt idx="59">
                  <c:v>201712</c:v>
                </c:pt>
              </c:numCache>
            </c:numRef>
          </c:cat>
          <c:val>
            <c:numRef>
              <c:f>Additive!$G$3:$G$62</c:f>
              <c:numCache>
                <c:formatCode>_-* #,##0_-;\-* #,##0_-;_-* "-"??_-;_-@_-</c:formatCode>
                <c:ptCount val="60"/>
                <c:pt idx="0">
                  <c:v>-112180.18688524596</c:v>
                </c:pt>
                <c:pt idx="1">
                  <c:v>-108358.46868574613</c:v>
                </c:pt>
                <c:pt idx="2">
                  <c:v>-95527.350486246229</c:v>
                </c:pt>
                <c:pt idx="3">
                  <c:v>8487.5677132536075</c:v>
                </c:pt>
                <c:pt idx="4">
                  <c:v>470996.68591275346</c:v>
                </c:pt>
                <c:pt idx="5">
                  <c:v>713457.80411225336</c:v>
                </c:pt>
                <c:pt idx="6">
                  <c:v>818808.52231175324</c:v>
                </c:pt>
                <c:pt idx="7">
                  <c:v>877020.44051125296</c:v>
                </c:pt>
                <c:pt idx="8">
                  <c:v>746667.15871075285</c:v>
                </c:pt>
                <c:pt idx="9">
                  <c:v>314558.47691025276</c:v>
                </c:pt>
                <c:pt idx="10">
                  <c:v>-61231.804890247353</c:v>
                </c:pt>
                <c:pt idx="11">
                  <c:v>-68686.886690747458</c:v>
                </c:pt>
                <c:pt idx="12">
                  <c:v>-66547.568491247657</c:v>
                </c:pt>
                <c:pt idx="13">
                  <c:v>-62725.850291747774</c:v>
                </c:pt>
                <c:pt idx="14">
                  <c:v>-49894.732092247868</c:v>
                </c:pt>
                <c:pt idx="15">
                  <c:v>54120.18610725191</c:v>
                </c:pt>
                <c:pt idx="16">
                  <c:v>516629.30430675182</c:v>
                </c:pt>
                <c:pt idx="17">
                  <c:v>759090.42250625172</c:v>
                </c:pt>
                <c:pt idx="18">
                  <c:v>864441.14070575149</c:v>
                </c:pt>
                <c:pt idx="19">
                  <c:v>922653.05890525132</c:v>
                </c:pt>
                <c:pt idx="20">
                  <c:v>792299.77710475121</c:v>
                </c:pt>
                <c:pt idx="21">
                  <c:v>360191.09530425112</c:v>
                </c:pt>
                <c:pt idx="22">
                  <c:v>-15599.186496248993</c:v>
                </c:pt>
                <c:pt idx="23">
                  <c:v>-23054.268296749098</c:v>
                </c:pt>
                <c:pt idx="24">
                  <c:v>-20914.950097249297</c:v>
                </c:pt>
                <c:pt idx="25">
                  <c:v>-17093.231897749414</c:v>
                </c:pt>
                <c:pt idx="26">
                  <c:v>-4262.1136982495664</c:v>
                </c:pt>
                <c:pt idx="27">
                  <c:v>99752.80450125027</c:v>
                </c:pt>
                <c:pt idx="28">
                  <c:v>562261.92270075018</c:v>
                </c:pt>
                <c:pt idx="29">
                  <c:v>804723.04090024997</c:v>
                </c:pt>
                <c:pt idx="30">
                  <c:v>910073.75909974985</c:v>
                </c:pt>
                <c:pt idx="31">
                  <c:v>968285.67729924968</c:v>
                </c:pt>
                <c:pt idx="32">
                  <c:v>837932.39549874957</c:v>
                </c:pt>
                <c:pt idx="33">
                  <c:v>405823.71369824948</c:v>
                </c:pt>
                <c:pt idx="34">
                  <c:v>30033.431897749368</c:v>
                </c:pt>
                <c:pt idx="35">
                  <c:v>22578.350097249204</c:v>
                </c:pt>
                <c:pt idx="36">
                  <c:v>24717.668296749005</c:v>
                </c:pt>
                <c:pt idx="37">
                  <c:v>28539.386496248888</c:v>
                </c:pt>
                <c:pt idx="38">
                  <c:v>41370.504695748794</c:v>
                </c:pt>
                <c:pt idx="39">
                  <c:v>145385.42289524863</c:v>
                </c:pt>
                <c:pt idx="40">
                  <c:v>607894.54109474854</c:v>
                </c:pt>
                <c:pt idx="41">
                  <c:v>850355.65929424833</c:v>
                </c:pt>
                <c:pt idx="42">
                  <c:v>955706.37749374821</c:v>
                </c:pt>
                <c:pt idx="43">
                  <c:v>1013918.295693248</c:v>
                </c:pt>
                <c:pt idx="44">
                  <c:v>883565.01389274793</c:v>
                </c:pt>
                <c:pt idx="45">
                  <c:v>451456.33209224785</c:v>
                </c:pt>
                <c:pt idx="46">
                  <c:v>75666.05029174767</c:v>
                </c:pt>
                <c:pt idx="47">
                  <c:v>68210.968491247564</c:v>
                </c:pt>
                <c:pt idx="48">
                  <c:v>70350.286690747365</c:v>
                </c:pt>
                <c:pt idx="49">
                  <c:v>74172.004890247248</c:v>
                </c:pt>
                <c:pt idx="50">
                  <c:v>87003.123089747154</c:v>
                </c:pt>
                <c:pt idx="51">
                  <c:v>191018.04128924699</c:v>
                </c:pt>
                <c:pt idx="52">
                  <c:v>653527.1594887469</c:v>
                </c:pt>
                <c:pt idx="53">
                  <c:v>895988.27768824669</c:v>
                </c:pt>
                <c:pt idx="54">
                  <c:v>1001338.9958877466</c:v>
                </c:pt>
                <c:pt idx="55">
                  <c:v>1059550.9140872464</c:v>
                </c:pt>
                <c:pt idx="56">
                  <c:v>929197.63228674629</c:v>
                </c:pt>
                <c:pt idx="57">
                  <c:v>497088.95048624615</c:v>
                </c:pt>
                <c:pt idx="58">
                  <c:v>121298.66868574603</c:v>
                </c:pt>
                <c:pt idx="59">
                  <c:v>113843.58688524587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C-47F1-966B-0F22D3345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7951664"/>
        <c:axId val="487951992"/>
      </c:lineChart>
      <c:catAx>
        <c:axId val="48795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951992"/>
        <c:crosses val="autoZero"/>
        <c:auto val="1"/>
        <c:lblAlgn val="ctr"/>
        <c:lblOffset val="100"/>
        <c:noMultiLvlLbl val="0"/>
      </c:catAx>
      <c:valAx>
        <c:axId val="487951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95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Additive!$A$3:$A$62</c:f>
              <c:numCache>
                <c:formatCode>General</c:formatCode>
                <c:ptCount val="60"/>
                <c:pt idx="0">
                  <c:v>201301</c:v>
                </c:pt>
                <c:pt idx="1">
                  <c:v>201302</c:v>
                </c:pt>
                <c:pt idx="2">
                  <c:v>201303</c:v>
                </c:pt>
                <c:pt idx="3">
                  <c:v>201304</c:v>
                </c:pt>
                <c:pt idx="4">
                  <c:v>201305</c:v>
                </c:pt>
                <c:pt idx="5">
                  <c:v>201306</c:v>
                </c:pt>
                <c:pt idx="6">
                  <c:v>201307</c:v>
                </c:pt>
                <c:pt idx="7">
                  <c:v>201308</c:v>
                </c:pt>
                <c:pt idx="8">
                  <c:v>201309</c:v>
                </c:pt>
                <c:pt idx="9">
                  <c:v>201310</c:v>
                </c:pt>
                <c:pt idx="10">
                  <c:v>201311</c:v>
                </c:pt>
                <c:pt idx="11">
                  <c:v>201312</c:v>
                </c:pt>
                <c:pt idx="12">
                  <c:v>201401</c:v>
                </c:pt>
                <c:pt idx="13">
                  <c:v>201402</c:v>
                </c:pt>
                <c:pt idx="14">
                  <c:v>201403</c:v>
                </c:pt>
                <c:pt idx="15">
                  <c:v>201404</c:v>
                </c:pt>
                <c:pt idx="16">
                  <c:v>201405</c:v>
                </c:pt>
                <c:pt idx="17">
                  <c:v>201406</c:v>
                </c:pt>
                <c:pt idx="18">
                  <c:v>201407</c:v>
                </c:pt>
                <c:pt idx="19">
                  <c:v>201408</c:v>
                </c:pt>
                <c:pt idx="20">
                  <c:v>201409</c:v>
                </c:pt>
                <c:pt idx="21">
                  <c:v>201410</c:v>
                </c:pt>
                <c:pt idx="22">
                  <c:v>201411</c:v>
                </c:pt>
                <c:pt idx="23">
                  <c:v>201412</c:v>
                </c:pt>
                <c:pt idx="24">
                  <c:v>201501</c:v>
                </c:pt>
                <c:pt idx="25">
                  <c:v>201502</c:v>
                </c:pt>
                <c:pt idx="26">
                  <c:v>201503</c:v>
                </c:pt>
                <c:pt idx="27">
                  <c:v>201504</c:v>
                </c:pt>
                <c:pt idx="28">
                  <c:v>201505</c:v>
                </c:pt>
                <c:pt idx="29">
                  <c:v>201506</c:v>
                </c:pt>
                <c:pt idx="30">
                  <c:v>201507</c:v>
                </c:pt>
                <c:pt idx="31">
                  <c:v>201508</c:v>
                </c:pt>
                <c:pt idx="32">
                  <c:v>201509</c:v>
                </c:pt>
                <c:pt idx="33">
                  <c:v>201510</c:v>
                </c:pt>
                <c:pt idx="34">
                  <c:v>201511</c:v>
                </c:pt>
                <c:pt idx="35">
                  <c:v>201512</c:v>
                </c:pt>
                <c:pt idx="36">
                  <c:v>201601</c:v>
                </c:pt>
                <c:pt idx="37">
                  <c:v>201602</c:v>
                </c:pt>
                <c:pt idx="38">
                  <c:v>201603</c:v>
                </c:pt>
                <c:pt idx="39">
                  <c:v>201604</c:v>
                </c:pt>
                <c:pt idx="40">
                  <c:v>201605</c:v>
                </c:pt>
                <c:pt idx="41">
                  <c:v>201606</c:v>
                </c:pt>
                <c:pt idx="42">
                  <c:v>201607</c:v>
                </c:pt>
                <c:pt idx="43">
                  <c:v>201608</c:v>
                </c:pt>
                <c:pt idx="44">
                  <c:v>201609</c:v>
                </c:pt>
                <c:pt idx="45">
                  <c:v>201610</c:v>
                </c:pt>
                <c:pt idx="46">
                  <c:v>201611</c:v>
                </c:pt>
                <c:pt idx="47">
                  <c:v>201612</c:v>
                </c:pt>
                <c:pt idx="48">
                  <c:v>201701</c:v>
                </c:pt>
                <c:pt idx="49">
                  <c:v>201702</c:v>
                </c:pt>
                <c:pt idx="50">
                  <c:v>201703</c:v>
                </c:pt>
                <c:pt idx="51">
                  <c:v>201704</c:v>
                </c:pt>
                <c:pt idx="52">
                  <c:v>201705</c:v>
                </c:pt>
                <c:pt idx="53">
                  <c:v>201706</c:v>
                </c:pt>
                <c:pt idx="54">
                  <c:v>201707</c:v>
                </c:pt>
                <c:pt idx="55">
                  <c:v>201708</c:v>
                </c:pt>
                <c:pt idx="56">
                  <c:v>201709</c:v>
                </c:pt>
                <c:pt idx="57">
                  <c:v>201710</c:v>
                </c:pt>
                <c:pt idx="58">
                  <c:v>201711</c:v>
                </c:pt>
                <c:pt idx="59">
                  <c:v>201712</c:v>
                </c:pt>
              </c:numCache>
            </c:numRef>
          </c:cat>
          <c:val>
            <c:numRef>
              <c:f>Additive!$H$3:$H$62</c:f>
              <c:numCache>
                <c:formatCode>_-* #,##0_-;\-* #,##0_-;_-* "-"??_-;_-@_-</c:formatCode>
                <c:ptCount val="60"/>
                <c:pt idx="0">
                  <c:v>112181.18688524596</c:v>
                </c:pt>
                <c:pt idx="1">
                  <c:v>108359.46868574613</c:v>
                </c:pt>
                <c:pt idx="2">
                  <c:v>104238.35048624623</c:v>
                </c:pt>
                <c:pt idx="3">
                  <c:v>78143.432286746392</c:v>
                </c:pt>
                <c:pt idx="4">
                  <c:v>-11144.685912753455</c:v>
                </c:pt>
                <c:pt idx="5">
                  <c:v>-41203.804112253361</c:v>
                </c:pt>
                <c:pt idx="6">
                  <c:v>-53279.522311753244</c:v>
                </c:pt>
                <c:pt idx="7">
                  <c:v>-83401.440511252964</c:v>
                </c:pt>
                <c:pt idx="8">
                  <c:v>-66182.158710752847</c:v>
                </c:pt>
                <c:pt idx="9">
                  <c:v>-1791.4769102527644</c:v>
                </c:pt>
                <c:pt idx="10">
                  <c:v>78128.804890247353</c:v>
                </c:pt>
                <c:pt idx="11">
                  <c:v>68687.886690747458</c:v>
                </c:pt>
                <c:pt idx="12">
                  <c:v>66548.568491247657</c:v>
                </c:pt>
                <c:pt idx="13">
                  <c:v>62726.850291747774</c:v>
                </c:pt>
                <c:pt idx="14">
                  <c:v>51691.732092247868</c:v>
                </c:pt>
                <c:pt idx="15">
                  <c:v>37576.81389274809</c:v>
                </c:pt>
                <c:pt idx="16">
                  <c:v>2543.6956932481844</c:v>
                </c:pt>
                <c:pt idx="17">
                  <c:v>-23106.422506251722</c:v>
                </c:pt>
                <c:pt idx="18">
                  <c:v>-26916.140705751488</c:v>
                </c:pt>
                <c:pt idx="19">
                  <c:v>-16780.058905251324</c:v>
                </c:pt>
                <c:pt idx="20">
                  <c:v>-24213.777104751207</c:v>
                </c:pt>
                <c:pt idx="21">
                  <c:v>-14272.095304251125</c:v>
                </c:pt>
                <c:pt idx="22">
                  <c:v>34559.186496248993</c:v>
                </c:pt>
                <c:pt idx="23">
                  <c:v>24349.268296749098</c:v>
                </c:pt>
                <c:pt idx="24">
                  <c:v>20915.950097249297</c:v>
                </c:pt>
                <c:pt idx="25">
                  <c:v>17094.231897749414</c:v>
                </c:pt>
                <c:pt idx="26">
                  <c:v>12681.113698249566</c:v>
                </c:pt>
                <c:pt idx="27">
                  <c:v>6424.1954987497302</c:v>
                </c:pt>
                <c:pt idx="28">
                  <c:v>-3907.9227007501759</c:v>
                </c:pt>
                <c:pt idx="29">
                  <c:v>-18944.040900249965</c:v>
                </c:pt>
                <c:pt idx="30">
                  <c:v>-2870.7590997498482</c:v>
                </c:pt>
                <c:pt idx="31">
                  <c:v>-4424.6772992496844</c:v>
                </c:pt>
                <c:pt idx="32">
                  <c:v>-11360.395498749567</c:v>
                </c:pt>
                <c:pt idx="33">
                  <c:v>-57904.713698249485</c:v>
                </c:pt>
                <c:pt idx="34">
                  <c:v>-15925.431897749368</c:v>
                </c:pt>
                <c:pt idx="35">
                  <c:v>-22577.350097249204</c:v>
                </c:pt>
                <c:pt idx="36">
                  <c:v>-24716.668296749005</c:v>
                </c:pt>
                <c:pt idx="37">
                  <c:v>-28444.386496248888</c:v>
                </c:pt>
                <c:pt idx="38">
                  <c:v>-25070.504695748794</c:v>
                </c:pt>
                <c:pt idx="39">
                  <c:v>-24777.42289524863</c:v>
                </c:pt>
                <c:pt idx="40">
                  <c:v>-4608.5410947485361</c:v>
                </c:pt>
                <c:pt idx="41">
                  <c:v>35450.340705751674</c:v>
                </c:pt>
                <c:pt idx="42">
                  <c:v>32057.622506251791</c:v>
                </c:pt>
                <c:pt idx="43">
                  <c:v>24635.704306751955</c:v>
                </c:pt>
                <c:pt idx="44">
                  <c:v>14336.986107252073</c:v>
                </c:pt>
                <c:pt idx="45">
                  <c:v>-17567.332092247845</c:v>
                </c:pt>
                <c:pt idx="46">
                  <c:v>-68958.05029174767</c:v>
                </c:pt>
                <c:pt idx="47">
                  <c:v>-68209.968491247564</c:v>
                </c:pt>
                <c:pt idx="48">
                  <c:v>-70349.286690747365</c:v>
                </c:pt>
                <c:pt idx="49">
                  <c:v>-74171.004890247248</c:v>
                </c:pt>
                <c:pt idx="50">
                  <c:v>-76993.123089747154</c:v>
                </c:pt>
                <c:pt idx="51">
                  <c:v>-49833.04128924699</c:v>
                </c:pt>
                <c:pt idx="52">
                  <c:v>45637.840511253104</c:v>
                </c:pt>
                <c:pt idx="53">
                  <c:v>57310.722311753314</c:v>
                </c:pt>
                <c:pt idx="54">
                  <c:v>41502.004112253431</c:v>
                </c:pt>
                <c:pt idx="55">
                  <c:v>51450.085912753595</c:v>
                </c:pt>
                <c:pt idx="56">
                  <c:v>39885.367713253712</c:v>
                </c:pt>
                <c:pt idx="57">
                  <c:v>24988.049513753853</c:v>
                </c:pt>
                <c:pt idx="58">
                  <c:v>-113365.66868574603</c:v>
                </c:pt>
                <c:pt idx="59">
                  <c:v>-106821.58688524587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50-4D5D-875F-4E33AE0C5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0990720"/>
        <c:axId val="1943758336"/>
      </c:lineChart>
      <c:catAx>
        <c:axId val="194099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3758336"/>
        <c:crosses val="autoZero"/>
        <c:auto val="1"/>
        <c:lblAlgn val="ctr"/>
        <c:lblOffset val="100"/>
        <c:noMultiLvlLbl val="0"/>
      </c:catAx>
      <c:valAx>
        <c:axId val="1943758336"/>
        <c:scaling>
          <c:orientation val="minMax"/>
          <c:max val="1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099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Actual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TES!$A$4:$A$63</c:f>
              <c:numCache>
                <c:formatCode>0</c:formatCode>
                <c:ptCount val="60"/>
                <c:pt idx="0">
                  <c:v>201301</c:v>
                </c:pt>
                <c:pt idx="1">
                  <c:v>201302</c:v>
                </c:pt>
                <c:pt idx="2">
                  <c:v>201303</c:v>
                </c:pt>
                <c:pt idx="3">
                  <c:v>201304</c:v>
                </c:pt>
                <c:pt idx="4">
                  <c:v>201305</c:v>
                </c:pt>
                <c:pt idx="5">
                  <c:v>201306</c:v>
                </c:pt>
                <c:pt idx="6">
                  <c:v>201307</c:v>
                </c:pt>
                <c:pt idx="7">
                  <c:v>201308</c:v>
                </c:pt>
                <c:pt idx="8">
                  <c:v>201309</c:v>
                </c:pt>
                <c:pt idx="9">
                  <c:v>201310</c:v>
                </c:pt>
                <c:pt idx="10">
                  <c:v>201311</c:v>
                </c:pt>
                <c:pt idx="11">
                  <c:v>201312</c:v>
                </c:pt>
                <c:pt idx="12">
                  <c:v>201401</c:v>
                </c:pt>
                <c:pt idx="13">
                  <c:v>201402</c:v>
                </c:pt>
                <c:pt idx="14">
                  <c:v>201403</c:v>
                </c:pt>
                <c:pt idx="15">
                  <c:v>201404</c:v>
                </c:pt>
                <c:pt idx="16">
                  <c:v>201405</c:v>
                </c:pt>
                <c:pt idx="17">
                  <c:v>201406</c:v>
                </c:pt>
                <c:pt idx="18">
                  <c:v>201407</c:v>
                </c:pt>
                <c:pt idx="19">
                  <c:v>201408</c:v>
                </c:pt>
                <c:pt idx="20">
                  <c:v>201409</c:v>
                </c:pt>
                <c:pt idx="21">
                  <c:v>201410</c:v>
                </c:pt>
                <c:pt idx="22">
                  <c:v>201411</c:v>
                </c:pt>
                <c:pt idx="23">
                  <c:v>201412</c:v>
                </c:pt>
                <c:pt idx="24">
                  <c:v>201501</c:v>
                </c:pt>
                <c:pt idx="25">
                  <c:v>201502</c:v>
                </c:pt>
                <c:pt idx="26">
                  <c:v>201503</c:v>
                </c:pt>
                <c:pt idx="27">
                  <c:v>201504</c:v>
                </c:pt>
                <c:pt idx="28">
                  <c:v>201505</c:v>
                </c:pt>
                <c:pt idx="29">
                  <c:v>201506</c:v>
                </c:pt>
                <c:pt idx="30">
                  <c:v>201507</c:v>
                </c:pt>
                <c:pt idx="31">
                  <c:v>201508</c:v>
                </c:pt>
                <c:pt idx="32">
                  <c:v>201509</c:v>
                </c:pt>
                <c:pt idx="33">
                  <c:v>201510</c:v>
                </c:pt>
                <c:pt idx="34">
                  <c:v>201511</c:v>
                </c:pt>
                <c:pt idx="35">
                  <c:v>201512</c:v>
                </c:pt>
                <c:pt idx="36">
                  <c:v>201601</c:v>
                </c:pt>
                <c:pt idx="37">
                  <c:v>201602</c:v>
                </c:pt>
                <c:pt idx="38">
                  <c:v>201603</c:v>
                </c:pt>
                <c:pt idx="39">
                  <c:v>201604</c:v>
                </c:pt>
                <c:pt idx="40">
                  <c:v>201605</c:v>
                </c:pt>
                <c:pt idx="41">
                  <c:v>201606</c:v>
                </c:pt>
                <c:pt idx="42">
                  <c:v>201607</c:v>
                </c:pt>
                <c:pt idx="43">
                  <c:v>201608</c:v>
                </c:pt>
                <c:pt idx="44">
                  <c:v>201609</c:v>
                </c:pt>
                <c:pt idx="45">
                  <c:v>201610</c:v>
                </c:pt>
                <c:pt idx="46">
                  <c:v>201611</c:v>
                </c:pt>
                <c:pt idx="47">
                  <c:v>201612</c:v>
                </c:pt>
                <c:pt idx="48">
                  <c:v>201701</c:v>
                </c:pt>
                <c:pt idx="49">
                  <c:v>201702</c:v>
                </c:pt>
                <c:pt idx="50">
                  <c:v>201703</c:v>
                </c:pt>
                <c:pt idx="51">
                  <c:v>201704</c:v>
                </c:pt>
                <c:pt idx="52">
                  <c:v>201705</c:v>
                </c:pt>
                <c:pt idx="53">
                  <c:v>201706</c:v>
                </c:pt>
                <c:pt idx="54">
                  <c:v>201707</c:v>
                </c:pt>
                <c:pt idx="55">
                  <c:v>201708</c:v>
                </c:pt>
                <c:pt idx="56">
                  <c:v>201709</c:v>
                </c:pt>
                <c:pt idx="57">
                  <c:v>201710</c:v>
                </c:pt>
                <c:pt idx="58">
                  <c:v>201711</c:v>
                </c:pt>
                <c:pt idx="59">
                  <c:v>201712</c:v>
                </c:pt>
              </c:numCache>
            </c:numRef>
          </c:cat>
          <c:val>
            <c:numRef>
              <c:f>TES!$D$16:$D$63</c:f>
              <c:numCache>
                <c:formatCode>_-* #,##0_-;\-* #,##0_-;_-* "-"??_-;_-@_-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1797</c:v>
                </c:pt>
                <c:pt idx="3">
                  <c:v>91697</c:v>
                </c:pt>
                <c:pt idx="4">
                  <c:v>519173</c:v>
                </c:pt>
                <c:pt idx="5">
                  <c:v>735984</c:v>
                </c:pt>
                <c:pt idx="6">
                  <c:v>837525</c:v>
                </c:pt>
                <c:pt idx="7">
                  <c:v>905873</c:v>
                </c:pt>
                <c:pt idx="8">
                  <c:v>768086</c:v>
                </c:pt>
                <c:pt idx="9">
                  <c:v>345919</c:v>
                </c:pt>
                <c:pt idx="10">
                  <c:v>18960</c:v>
                </c:pt>
                <c:pt idx="11">
                  <c:v>1295</c:v>
                </c:pt>
                <c:pt idx="12">
                  <c:v>1</c:v>
                </c:pt>
                <c:pt idx="13">
                  <c:v>1</c:v>
                </c:pt>
                <c:pt idx="14">
                  <c:v>8419</c:v>
                </c:pt>
                <c:pt idx="15">
                  <c:v>106177</c:v>
                </c:pt>
                <c:pt idx="16">
                  <c:v>558354</c:v>
                </c:pt>
                <c:pt idx="17">
                  <c:v>785779</c:v>
                </c:pt>
                <c:pt idx="18">
                  <c:v>907203</c:v>
                </c:pt>
                <c:pt idx="19">
                  <c:v>963861</c:v>
                </c:pt>
                <c:pt idx="20">
                  <c:v>826572</c:v>
                </c:pt>
                <c:pt idx="21">
                  <c:v>347919</c:v>
                </c:pt>
                <c:pt idx="22">
                  <c:v>14108</c:v>
                </c:pt>
                <c:pt idx="23">
                  <c:v>1</c:v>
                </c:pt>
                <c:pt idx="24">
                  <c:v>1</c:v>
                </c:pt>
                <c:pt idx="25">
                  <c:v>95</c:v>
                </c:pt>
                <c:pt idx="26">
                  <c:v>16300</c:v>
                </c:pt>
                <c:pt idx="27">
                  <c:v>120608</c:v>
                </c:pt>
                <c:pt idx="28">
                  <c:v>603286</c:v>
                </c:pt>
                <c:pt idx="29">
                  <c:v>885806</c:v>
                </c:pt>
                <c:pt idx="30">
                  <c:v>987764</c:v>
                </c:pt>
                <c:pt idx="31">
                  <c:v>1038554</c:v>
                </c:pt>
                <c:pt idx="32">
                  <c:v>897902</c:v>
                </c:pt>
                <c:pt idx="33">
                  <c:v>433889</c:v>
                </c:pt>
                <c:pt idx="34">
                  <c:v>6708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10010</c:v>
                </c:pt>
                <c:pt idx="39">
                  <c:v>141185</c:v>
                </c:pt>
                <c:pt idx="40">
                  <c:v>699165</c:v>
                </c:pt>
                <c:pt idx="41">
                  <c:v>953299</c:v>
                </c:pt>
                <c:pt idx="42">
                  <c:v>1042841</c:v>
                </c:pt>
                <c:pt idx="43">
                  <c:v>1111001</c:v>
                </c:pt>
                <c:pt idx="44">
                  <c:v>969083</c:v>
                </c:pt>
                <c:pt idx="45">
                  <c:v>522077</c:v>
                </c:pt>
                <c:pt idx="46">
                  <c:v>7933</c:v>
                </c:pt>
                <c:pt idx="47">
                  <c:v>7022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AE-42D5-B43F-81A510659C72}"/>
            </c:ext>
          </c:extLst>
        </c:ser>
        <c:ser>
          <c:idx val="1"/>
          <c:order val="1"/>
          <c:tx>
            <c:v>Modelled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TES!$A$4:$A$63</c:f>
              <c:numCache>
                <c:formatCode>0</c:formatCode>
                <c:ptCount val="60"/>
                <c:pt idx="0">
                  <c:v>201301</c:v>
                </c:pt>
                <c:pt idx="1">
                  <c:v>201302</c:v>
                </c:pt>
                <c:pt idx="2">
                  <c:v>201303</c:v>
                </c:pt>
                <c:pt idx="3">
                  <c:v>201304</c:v>
                </c:pt>
                <c:pt idx="4">
                  <c:v>201305</c:v>
                </c:pt>
                <c:pt idx="5">
                  <c:v>201306</c:v>
                </c:pt>
                <c:pt idx="6">
                  <c:v>201307</c:v>
                </c:pt>
                <c:pt idx="7">
                  <c:v>201308</c:v>
                </c:pt>
                <c:pt idx="8">
                  <c:v>201309</c:v>
                </c:pt>
                <c:pt idx="9">
                  <c:v>201310</c:v>
                </c:pt>
                <c:pt idx="10">
                  <c:v>201311</c:v>
                </c:pt>
                <c:pt idx="11">
                  <c:v>201312</c:v>
                </c:pt>
                <c:pt idx="12">
                  <c:v>201401</c:v>
                </c:pt>
                <c:pt idx="13">
                  <c:v>201402</c:v>
                </c:pt>
                <c:pt idx="14">
                  <c:v>201403</c:v>
                </c:pt>
                <c:pt idx="15">
                  <c:v>201404</c:v>
                </c:pt>
                <c:pt idx="16">
                  <c:v>201405</c:v>
                </c:pt>
                <c:pt idx="17">
                  <c:v>201406</c:v>
                </c:pt>
                <c:pt idx="18">
                  <c:v>201407</c:v>
                </c:pt>
                <c:pt idx="19">
                  <c:v>201408</c:v>
                </c:pt>
                <c:pt idx="20">
                  <c:v>201409</c:v>
                </c:pt>
                <c:pt idx="21">
                  <c:v>201410</c:v>
                </c:pt>
                <c:pt idx="22">
                  <c:v>201411</c:v>
                </c:pt>
                <c:pt idx="23">
                  <c:v>201412</c:v>
                </c:pt>
                <c:pt idx="24">
                  <c:v>201501</c:v>
                </c:pt>
                <c:pt idx="25">
                  <c:v>201502</c:v>
                </c:pt>
                <c:pt idx="26">
                  <c:v>201503</c:v>
                </c:pt>
                <c:pt idx="27">
                  <c:v>201504</c:v>
                </c:pt>
                <c:pt idx="28">
                  <c:v>201505</c:v>
                </c:pt>
                <c:pt idx="29">
                  <c:v>201506</c:v>
                </c:pt>
                <c:pt idx="30">
                  <c:v>201507</c:v>
                </c:pt>
                <c:pt idx="31">
                  <c:v>201508</c:v>
                </c:pt>
                <c:pt idx="32">
                  <c:v>201509</c:v>
                </c:pt>
                <c:pt idx="33">
                  <c:v>201510</c:v>
                </c:pt>
                <c:pt idx="34">
                  <c:v>201511</c:v>
                </c:pt>
                <c:pt idx="35">
                  <c:v>201512</c:v>
                </c:pt>
                <c:pt idx="36">
                  <c:v>201601</c:v>
                </c:pt>
                <c:pt idx="37">
                  <c:v>201602</c:v>
                </c:pt>
                <c:pt idx="38">
                  <c:v>201603</c:v>
                </c:pt>
                <c:pt idx="39">
                  <c:v>201604</c:v>
                </c:pt>
                <c:pt idx="40">
                  <c:v>201605</c:v>
                </c:pt>
                <c:pt idx="41">
                  <c:v>201606</c:v>
                </c:pt>
                <c:pt idx="42">
                  <c:v>201607</c:v>
                </c:pt>
                <c:pt idx="43">
                  <c:v>201608</c:v>
                </c:pt>
                <c:pt idx="44">
                  <c:v>201609</c:v>
                </c:pt>
                <c:pt idx="45">
                  <c:v>201610</c:v>
                </c:pt>
                <c:pt idx="46">
                  <c:v>201611</c:v>
                </c:pt>
                <c:pt idx="47">
                  <c:v>201612</c:v>
                </c:pt>
                <c:pt idx="48">
                  <c:v>201701</c:v>
                </c:pt>
                <c:pt idx="49">
                  <c:v>201702</c:v>
                </c:pt>
                <c:pt idx="50">
                  <c:v>201703</c:v>
                </c:pt>
                <c:pt idx="51">
                  <c:v>201704</c:v>
                </c:pt>
                <c:pt idx="52">
                  <c:v>201705</c:v>
                </c:pt>
                <c:pt idx="53">
                  <c:v>201706</c:v>
                </c:pt>
                <c:pt idx="54">
                  <c:v>201707</c:v>
                </c:pt>
                <c:pt idx="55">
                  <c:v>201708</c:v>
                </c:pt>
                <c:pt idx="56">
                  <c:v>201709</c:v>
                </c:pt>
                <c:pt idx="57">
                  <c:v>201710</c:v>
                </c:pt>
                <c:pt idx="58">
                  <c:v>201711</c:v>
                </c:pt>
                <c:pt idx="59">
                  <c:v>201712</c:v>
                </c:pt>
              </c:numCache>
            </c:numRef>
          </c:cat>
          <c:val>
            <c:numRef>
              <c:f>TES!$H$16:$H$63</c:f>
              <c:numCache>
                <c:formatCode>_-* #,##0_-;\-* #,##0_-;_-* "-"??_-;_-@_-</c:formatCode>
                <c:ptCount val="48"/>
                <c:pt idx="0">
                  <c:v>1</c:v>
                </c:pt>
                <c:pt idx="1">
                  <c:v>0.99999999999999989</c:v>
                </c:pt>
                <c:pt idx="2">
                  <c:v>8710.9999999999982</c:v>
                </c:pt>
                <c:pt idx="3">
                  <c:v>86625.465679125162</c:v>
                </c:pt>
                <c:pt idx="4">
                  <c:v>459822.23596447922</c:v>
                </c:pt>
                <c:pt idx="5">
                  <c:v>672214.01378256397</c:v>
                </c:pt>
                <c:pt idx="6">
                  <c:v>765486.06420156546</c:v>
                </c:pt>
                <c:pt idx="7">
                  <c:v>793577.6609783984</c:v>
                </c:pt>
                <c:pt idx="8">
                  <c:v>680455.317928529</c:v>
                </c:pt>
                <c:pt idx="9">
                  <c:v>312755.99604122137</c:v>
                </c:pt>
                <c:pt idx="10">
                  <c:v>16896.532359111035</c:v>
                </c:pt>
                <c:pt idx="11">
                  <c:v>0.99998186752137652</c:v>
                </c:pt>
                <c:pt idx="12">
                  <c:v>1.1041335525069258</c:v>
                </c:pt>
                <c:pt idx="13">
                  <c:v>1.1131794075862105</c:v>
                </c:pt>
                <c:pt idx="14">
                  <c:v>8461.3561270093032</c:v>
                </c:pt>
                <c:pt idx="15">
                  <c:v>98975.442077966843</c:v>
                </c:pt>
                <c:pt idx="16">
                  <c:v>535849.99661520158</c:v>
                </c:pt>
                <c:pt idx="17">
                  <c:v>785099.62910508213</c:v>
                </c:pt>
                <c:pt idx="18">
                  <c:v>900960.44569565274</c:v>
                </c:pt>
                <c:pt idx="19">
                  <c:v>948758.46246574109</c:v>
                </c:pt>
                <c:pt idx="20">
                  <c:v>818092.86615870835</c:v>
                </c:pt>
                <c:pt idx="21">
                  <c:v>377479.86048920022</c:v>
                </c:pt>
                <c:pt idx="22">
                  <c:v>20603.676064825562</c:v>
                </c:pt>
                <c:pt idx="23">
                  <c:v>242.1230051327949</c:v>
                </c:pt>
                <c:pt idx="24">
                  <c:v>1.1932617238344208</c:v>
                </c:pt>
                <c:pt idx="25">
                  <c:v>1.2006209423563206</c:v>
                </c:pt>
                <c:pt idx="26">
                  <c:v>9329.2567231803096</c:v>
                </c:pt>
                <c:pt idx="27">
                  <c:v>110548.01003971806</c:v>
                </c:pt>
                <c:pt idx="28">
                  <c:v>595294.42127788416</c:v>
                </c:pt>
                <c:pt idx="29">
                  <c:v>865973.98593864951</c:v>
                </c:pt>
                <c:pt idx="30">
                  <c:v>994582.79247939703</c:v>
                </c:pt>
                <c:pt idx="31">
                  <c:v>1048722.2848165783</c:v>
                </c:pt>
                <c:pt idx="32">
                  <c:v>903254.91256343201</c:v>
                </c:pt>
                <c:pt idx="33">
                  <c:v>410442.68439415202</c:v>
                </c:pt>
                <c:pt idx="34">
                  <c:v>21487.543744880735</c:v>
                </c:pt>
                <c:pt idx="35">
                  <c:v>221.7047377883942</c:v>
                </c:pt>
                <c:pt idx="36">
                  <c:v>1.2780564636061187</c:v>
                </c:pt>
                <c:pt idx="37">
                  <c:v>18.715811327365849</c:v>
                </c:pt>
                <c:pt idx="38">
                  <c:v>11497.215169893738</c:v>
                </c:pt>
                <c:pt idx="39">
                  <c:v>122704.55163831708</c:v>
                </c:pt>
                <c:pt idx="40">
                  <c:v>651767.59390523366</c:v>
                </c:pt>
                <c:pt idx="41">
                  <c:v>949015.26749712811</c:v>
                </c:pt>
                <c:pt idx="42">
                  <c:v>1083770.5107842907</c:v>
                </c:pt>
                <c:pt idx="43">
                  <c:v>1141472.3763496669</c:v>
                </c:pt>
                <c:pt idx="44">
                  <c:v>983139.33796377794</c:v>
                </c:pt>
                <c:pt idx="45">
                  <c:v>451233.97565501236</c:v>
                </c:pt>
                <c:pt idx="46">
                  <c:v>20658.034045227192</c:v>
                </c:pt>
                <c:pt idx="47">
                  <c:v>200.45018433851732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AE-42D5-B43F-81A510659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1060607"/>
        <c:axId val="2028847663"/>
      </c:lineChart>
      <c:catAx>
        <c:axId val="2031060607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847663"/>
        <c:crosses val="autoZero"/>
        <c:auto val="1"/>
        <c:lblAlgn val="ctr"/>
        <c:lblOffset val="100"/>
        <c:noMultiLvlLbl val="1"/>
      </c:catAx>
      <c:valAx>
        <c:axId val="2028847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1060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Forecasts!$D$3</c:f>
              <c:strCache>
                <c:ptCount val="1"/>
                <c:pt idx="0">
                  <c:v>Multiplicative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Forecasts!$C$4:$C$15</c:f>
              <c:numCache>
                <c:formatCode>mmm\-yy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Forecasts!$D$4:$D$15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22.676053276755397</c:v>
                </c:pt>
                <c:pt idx="2">
                  <c:v>10887.626317221033</c:v>
                </c:pt>
                <c:pt idx="3">
                  <c:v>132566.88307108005</c:v>
                </c:pt>
                <c:pt idx="4">
                  <c:v>694759.92360641633</c:v>
                </c:pt>
                <c:pt idx="5">
                  <c:v>994700.14983852906</c:v>
                </c:pt>
                <c:pt idx="6">
                  <c:v>1128936.2545439431</c:v>
                </c:pt>
                <c:pt idx="7">
                  <c:v>1206122.1715061364</c:v>
                </c:pt>
                <c:pt idx="8">
                  <c:v>1046243.2005339904</c:v>
                </c:pt>
                <c:pt idx="9">
                  <c:v>499612.27167282894</c:v>
                </c:pt>
                <c:pt idx="10">
                  <c:v>16574.970738431679</c:v>
                </c:pt>
                <c:pt idx="11">
                  <c:v>2150.2691959686108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22-4374-905C-23158C8D43D4}"/>
            </c:ext>
          </c:extLst>
        </c:ser>
        <c:ser>
          <c:idx val="1"/>
          <c:order val="1"/>
          <c:tx>
            <c:strRef>
              <c:f>Forecasts!$E$3</c:f>
              <c:strCache>
                <c:ptCount val="1"/>
                <c:pt idx="0">
                  <c:v>Additive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Forecasts!$C$4:$C$15</c:f>
              <c:numCache>
                <c:formatCode>mmm\-yy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Forecasts!$E$4:$E$15</c:f>
              <c:numCache>
                <c:formatCode>_-* #,##0_-;\-* #,##0_-;_-* "-"??_-;_-@_-</c:formatCode>
                <c:ptCount val="12"/>
                <c:pt idx="0">
                  <c:v>115982.90508474573</c:v>
                </c:pt>
                <c:pt idx="1">
                  <c:v>119804.62328424561</c:v>
                </c:pt>
                <c:pt idx="2">
                  <c:v>132635.74148374551</c:v>
                </c:pt>
                <c:pt idx="3">
                  <c:v>236650.65968324529</c:v>
                </c:pt>
                <c:pt idx="4">
                  <c:v>699159.77788274514</c:v>
                </c:pt>
                <c:pt idx="5">
                  <c:v>941620.89608224505</c:v>
                </c:pt>
                <c:pt idx="6">
                  <c:v>1046971.6142817449</c:v>
                </c:pt>
                <c:pt idx="7">
                  <c:v>1105183.5324812448</c:v>
                </c:pt>
                <c:pt idx="8">
                  <c:v>974830.25068074453</c:v>
                </c:pt>
                <c:pt idx="9">
                  <c:v>542721.56888024439</c:v>
                </c:pt>
                <c:pt idx="10">
                  <c:v>166931.28707974433</c:v>
                </c:pt>
                <c:pt idx="11">
                  <c:v>159476.20527924423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22-4374-905C-23158C8D43D4}"/>
            </c:ext>
          </c:extLst>
        </c:ser>
        <c:ser>
          <c:idx val="2"/>
          <c:order val="2"/>
          <c:tx>
            <c:strRef>
              <c:f>Forecasts!$F$3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Forecasts!$C$4:$C$15</c:f>
              <c:numCache>
                <c:formatCode>mmm\-yy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Forecasts!$F$4:$F$15</c:f>
              <c:numCache>
                <c:formatCode>_-* #,##0_-;\-* #,##0_-;_-* "-"??_-;_-@_-</c:formatCode>
                <c:ptCount val="12"/>
                <c:pt idx="0">
                  <c:v>6154</c:v>
                </c:pt>
                <c:pt idx="1">
                  <c:v>6277</c:v>
                </c:pt>
                <c:pt idx="2">
                  <c:v>24428</c:v>
                </c:pt>
                <c:pt idx="3">
                  <c:v>147176</c:v>
                </c:pt>
                <c:pt idx="4">
                  <c:v>766682</c:v>
                </c:pt>
                <c:pt idx="5">
                  <c:v>1029274</c:v>
                </c:pt>
                <c:pt idx="6">
                  <c:v>1097861</c:v>
                </c:pt>
                <c:pt idx="7">
                  <c:v>1161093</c:v>
                </c:pt>
                <c:pt idx="8">
                  <c:v>959540</c:v>
                </c:pt>
                <c:pt idx="9">
                  <c:v>548609</c:v>
                </c:pt>
                <c:pt idx="10">
                  <c:v>11794</c:v>
                </c:pt>
                <c:pt idx="11">
                  <c:v>1952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22-4374-905C-23158C8D4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1146768"/>
        <c:axId val="351149392"/>
      </c:lineChart>
      <c:dateAx>
        <c:axId val="351146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149392"/>
        <c:crosses val="autoZero"/>
        <c:auto val="1"/>
        <c:lblOffset val="100"/>
        <c:baseTimeUnit val="months"/>
      </c:dateAx>
      <c:valAx>
        <c:axId val="35114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14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388620</xdr:colOff>
      <xdr:row>7</xdr:row>
      <xdr:rowOff>133350</xdr:rowOff>
    </xdr:from>
    <xdr:to>
      <xdr:col>14</xdr:col>
      <xdr:colOff>83820</xdr:colOff>
      <xdr:row>22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69DF11-33C3-494F-85CA-E9DC70530F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297180</xdr:colOff>
      <xdr:row>6</xdr:row>
      <xdr:rowOff>156210</xdr:rowOff>
    </xdr:from>
    <xdr:to>
      <xdr:col>19</xdr:col>
      <xdr:colOff>495300</xdr:colOff>
      <xdr:row>21</xdr:row>
      <xdr:rowOff>156210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251460</xdr:colOff>
      <xdr:row>24</xdr:row>
      <xdr:rowOff>91440</xdr:rowOff>
    </xdr:from>
    <xdr:to>
      <xdr:col>19</xdr:col>
      <xdr:colOff>510540</xdr:colOff>
      <xdr:row>42</xdr:row>
      <xdr:rowOff>137160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114300</xdr:colOff>
      <xdr:row>44</xdr:row>
      <xdr:rowOff>171450</xdr:rowOff>
    </xdr:from>
    <xdr:to>
      <xdr:col>18</xdr:col>
      <xdr:colOff>419100</xdr:colOff>
      <xdr:row>59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B62029E-3419-4C7F-A49B-DCCDB7C228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175260</xdr:rowOff>
    </xdr:from>
    <xdr:to>
      <xdr:col>20</xdr:col>
      <xdr:colOff>198120</xdr:colOff>
      <xdr:row>21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E202819-EBB9-4C46-ADB7-8519C443A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22860</xdr:colOff>
      <xdr:row>23</xdr:row>
      <xdr:rowOff>144780</xdr:rowOff>
    </xdr:from>
    <xdr:to>
      <xdr:col>20</xdr:col>
      <xdr:colOff>15240</xdr:colOff>
      <xdr:row>38</xdr:row>
      <xdr:rowOff>144780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343EFC-B3BE-4762-8100-37278E6032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701040</xdr:colOff>
      <xdr:row>15</xdr:row>
      <xdr:rowOff>114300</xdr:rowOff>
    </xdr:from>
    <xdr:to>
      <xdr:col>17</xdr:col>
      <xdr:colOff>601980</xdr:colOff>
      <xdr:row>30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5670D8-FAFB-4803-BB15-D60E7829A1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320040</xdr:colOff>
      <xdr:row>1</xdr:row>
      <xdr:rowOff>148590</xdr:rowOff>
    </xdr:from>
    <xdr:to>
      <xdr:col>17</xdr:col>
      <xdr:colOff>15240</xdr:colOff>
      <xdr:row>16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990AC-F57C-474B-B203-2078A7FCF0C4}">
  <dimension ref="A2:B74"/>
  <sheetViews>
    <sheetView showGridLines="0" topLeftCell="A46" workbookViewId="0">
      <selection activeCell="J2" sqref="J2"/>
    </sheetView>
  </sheetViews>
  <sheetFormatPr defaultRowHeight="14.4" x14ac:dyDescent="0.3"/>
  <cols>
    <col min="2" max="2" width="13.44140625" bestFit="1" customWidth="1"/>
  </cols>
  <sheetData>
    <row r="2" spans="1:2" x14ac:dyDescent="0.3">
      <c r="B2" s="46" t="s">
        <v>44</v>
      </c>
    </row>
    <row r="3" spans="1:2" x14ac:dyDescent="0.3">
      <c r="A3">
        <v>201301</v>
      </c>
      <c r="B3" s="28">
        <v>1</v>
      </c>
    </row>
    <row r="4" spans="1:2" x14ac:dyDescent="0.3">
      <c r="A4">
        <v>201302</v>
      </c>
      <c r="B4" s="28">
        <v>1</v>
      </c>
    </row>
    <row r="5" spans="1:2" x14ac:dyDescent="0.3">
      <c r="A5">
        <v>201303</v>
      </c>
      <c r="B5" s="28">
        <v>8711</v>
      </c>
    </row>
    <row r="6" spans="1:2" x14ac:dyDescent="0.3">
      <c r="A6">
        <v>201304</v>
      </c>
      <c r="B6" s="28">
        <v>86631</v>
      </c>
    </row>
    <row r="7" spans="1:2" x14ac:dyDescent="0.3">
      <c r="A7">
        <v>201305</v>
      </c>
      <c r="B7" s="28">
        <v>459852</v>
      </c>
    </row>
    <row r="8" spans="1:2" x14ac:dyDescent="0.3">
      <c r="A8">
        <v>201306</v>
      </c>
      <c r="B8" s="28">
        <v>672254</v>
      </c>
    </row>
    <row r="9" spans="1:2" x14ac:dyDescent="0.3">
      <c r="A9">
        <v>201307</v>
      </c>
      <c r="B9" s="28">
        <v>765529</v>
      </c>
    </row>
    <row r="10" spans="1:2" x14ac:dyDescent="0.3">
      <c r="A10">
        <v>201308</v>
      </c>
      <c r="B10" s="28">
        <v>793619</v>
      </c>
    </row>
    <row r="11" spans="1:2" x14ac:dyDescent="0.3">
      <c r="A11">
        <v>201309</v>
      </c>
      <c r="B11" s="28">
        <v>680485</v>
      </c>
    </row>
    <row r="12" spans="1:2" x14ac:dyDescent="0.3">
      <c r="A12">
        <v>201310</v>
      </c>
      <c r="B12" s="28">
        <v>312767</v>
      </c>
    </row>
    <row r="13" spans="1:2" x14ac:dyDescent="0.3">
      <c r="A13">
        <v>201311</v>
      </c>
      <c r="B13" s="28">
        <v>16897</v>
      </c>
    </row>
    <row r="14" spans="1:2" x14ac:dyDescent="0.3">
      <c r="A14">
        <v>201312</v>
      </c>
      <c r="B14" s="28">
        <v>1</v>
      </c>
    </row>
    <row r="15" spans="1:2" x14ac:dyDescent="0.3">
      <c r="A15">
        <v>201401</v>
      </c>
      <c r="B15" s="5">
        <v>1</v>
      </c>
    </row>
    <row r="16" spans="1:2" x14ac:dyDescent="0.3">
      <c r="A16">
        <v>201402</v>
      </c>
      <c r="B16" s="5">
        <v>1</v>
      </c>
    </row>
    <row r="17" spans="1:2" x14ac:dyDescent="0.3">
      <c r="A17">
        <v>201403</v>
      </c>
      <c r="B17" s="5">
        <v>1797</v>
      </c>
    </row>
    <row r="18" spans="1:2" x14ac:dyDescent="0.3">
      <c r="A18">
        <v>201404</v>
      </c>
      <c r="B18" s="5">
        <v>91697</v>
      </c>
    </row>
    <row r="19" spans="1:2" x14ac:dyDescent="0.3">
      <c r="A19">
        <v>201405</v>
      </c>
      <c r="B19" s="5">
        <v>519173</v>
      </c>
    </row>
    <row r="20" spans="1:2" x14ac:dyDescent="0.3">
      <c r="A20">
        <v>201406</v>
      </c>
      <c r="B20" s="5">
        <v>735984</v>
      </c>
    </row>
    <row r="21" spans="1:2" x14ac:dyDescent="0.3">
      <c r="A21">
        <v>201407</v>
      </c>
      <c r="B21" s="5">
        <v>837525</v>
      </c>
    </row>
    <row r="22" spans="1:2" x14ac:dyDescent="0.3">
      <c r="A22">
        <v>201408</v>
      </c>
      <c r="B22" s="5">
        <v>905873</v>
      </c>
    </row>
    <row r="23" spans="1:2" x14ac:dyDescent="0.3">
      <c r="A23">
        <v>201409</v>
      </c>
      <c r="B23" s="5">
        <v>768086</v>
      </c>
    </row>
    <row r="24" spans="1:2" x14ac:dyDescent="0.3">
      <c r="A24">
        <v>201410</v>
      </c>
      <c r="B24" s="5">
        <v>345919</v>
      </c>
    </row>
    <row r="25" spans="1:2" x14ac:dyDescent="0.3">
      <c r="A25">
        <v>201411</v>
      </c>
      <c r="B25" s="5">
        <v>18960</v>
      </c>
    </row>
    <row r="26" spans="1:2" x14ac:dyDescent="0.3">
      <c r="A26">
        <v>201412</v>
      </c>
      <c r="B26" s="5">
        <v>1295</v>
      </c>
    </row>
    <row r="27" spans="1:2" x14ac:dyDescent="0.3">
      <c r="A27">
        <v>201501</v>
      </c>
      <c r="B27" s="5">
        <v>1</v>
      </c>
    </row>
    <row r="28" spans="1:2" x14ac:dyDescent="0.3">
      <c r="A28">
        <v>201502</v>
      </c>
      <c r="B28" s="5">
        <v>1</v>
      </c>
    </row>
    <row r="29" spans="1:2" x14ac:dyDescent="0.3">
      <c r="A29">
        <v>201503</v>
      </c>
      <c r="B29" s="5">
        <v>8419</v>
      </c>
    </row>
    <row r="30" spans="1:2" x14ac:dyDescent="0.3">
      <c r="A30">
        <v>201504</v>
      </c>
      <c r="B30" s="5">
        <v>106177</v>
      </c>
    </row>
    <row r="31" spans="1:2" x14ac:dyDescent="0.3">
      <c r="A31">
        <v>201505</v>
      </c>
      <c r="B31" s="5">
        <v>558354</v>
      </c>
    </row>
    <row r="32" spans="1:2" x14ac:dyDescent="0.3">
      <c r="A32">
        <v>201506</v>
      </c>
      <c r="B32" s="5">
        <v>785779</v>
      </c>
    </row>
    <row r="33" spans="1:2" x14ac:dyDescent="0.3">
      <c r="A33">
        <v>201507</v>
      </c>
      <c r="B33" s="5">
        <v>907203</v>
      </c>
    </row>
    <row r="34" spans="1:2" x14ac:dyDescent="0.3">
      <c r="A34">
        <v>201508</v>
      </c>
      <c r="B34" s="5">
        <v>963861</v>
      </c>
    </row>
    <row r="35" spans="1:2" x14ac:dyDescent="0.3">
      <c r="A35">
        <v>201509</v>
      </c>
      <c r="B35" s="5">
        <v>826572</v>
      </c>
    </row>
    <row r="36" spans="1:2" x14ac:dyDescent="0.3">
      <c r="A36">
        <v>201510</v>
      </c>
      <c r="B36" s="5">
        <v>347919</v>
      </c>
    </row>
    <row r="37" spans="1:2" x14ac:dyDescent="0.3">
      <c r="A37">
        <v>201511</v>
      </c>
      <c r="B37" s="5">
        <v>14108</v>
      </c>
    </row>
    <row r="38" spans="1:2" x14ac:dyDescent="0.3">
      <c r="A38">
        <v>201512</v>
      </c>
      <c r="B38" s="5">
        <v>1</v>
      </c>
    </row>
    <row r="39" spans="1:2" x14ac:dyDescent="0.3">
      <c r="A39">
        <v>201601</v>
      </c>
      <c r="B39" s="5">
        <v>1</v>
      </c>
    </row>
    <row r="40" spans="1:2" x14ac:dyDescent="0.3">
      <c r="A40">
        <v>201602</v>
      </c>
      <c r="B40" s="5">
        <v>95</v>
      </c>
    </row>
    <row r="41" spans="1:2" x14ac:dyDescent="0.3">
      <c r="A41">
        <v>201603</v>
      </c>
      <c r="B41" s="5">
        <v>16300</v>
      </c>
    </row>
    <row r="42" spans="1:2" x14ac:dyDescent="0.3">
      <c r="A42">
        <v>201604</v>
      </c>
      <c r="B42" s="5">
        <v>120608</v>
      </c>
    </row>
    <row r="43" spans="1:2" x14ac:dyDescent="0.3">
      <c r="A43">
        <v>201605</v>
      </c>
      <c r="B43" s="5">
        <v>603286</v>
      </c>
    </row>
    <row r="44" spans="1:2" x14ac:dyDescent="0.3">
      <c r="A44">
        <v>201606</v>
      </c>
      <c r="B44" s="5">
        <v>885806</v>
      </c>
    </row>
    <row r="45" spans="1:2" x14ac:dyDescent="0.3">
      <c r="A45">
        <v>201607</v>
      </c>
      <c r="B45" s="5">
        <v>987764</v>
      </c>
    </row>
    <row r="46" spans="1:2" x14ac:dyDescent="0.3">
      <c r="A46">
        <v>201608</v>
      </c>
      <c r="B46" s="5">
        <v>1038554</v>
      </c>
    </row>
    <row r="47" spans="1:2" x14ac:dyDescent="0.3">
      <c r="A47">
        <v>201609</v>
      </c>
      <c r="B47" s="5">
        <v>897902</v>
      </c>
    </row>
    <row r="48" spans="1:2" x14ac:dyDescent="0.3">
      <c r="A48">
        <v>201610</v>
      </c>
      <c r="B48" s="5">
        <v>433889</v>
      </c>
    </row>
    <row r="49" spans="1:2" x14ac:dyDescent="0.3">
      <c r="A49">
        <v>201611</v>
      </c>
      <c r="B49" s="5">
        <v>6708</v>
      </c>
    </row>
    <row r="50" spans="1:2" x14ac:dyDescent="0.3">
      <c r="A50">
        <v>201612</v>
      </c>
      <c r="B50" s="5">
        <v>1</v>
      </c>
    </row>
    <row r="51" spans="1:2" x14ac:dyDescent="0.3">
      <c r="A51">
        <v>201701</v>
      </c>
      <c r="B51" s="5">
        <v>1</v>
      </c>
    </row>
    <row r="52" spans="1:2" x14ac:dyDescent="0.3">
      <c r="A52">
        <v>201702</v>
      </c>
      <c r="B52" s="5">
        <v>1</v>
      </c>
    </row>
    <row r="53" spans="1:2" x14ac:dyDescent="0.3">
      <c r="A53">
        <v>201703</v>
      </c>
      <c r="B53" s="5">
        <v>10010</v>
      </c>
    </row>
    <row r="54" spans="1:2" x14ac:dyDescent="0.3">
      <c r="A54">
        <v>201704</v>
      </c>
      <c r="B54" s="5">
        <v>141185</v>
      </c>
    </row>
    <row r="55" spans="1:2" x14ac:dyDescent="0.3">
      <c r="A55">
        <v>201705</v>
      </c>
      <c r="B55" s="5">
        <v>699165</v>
      </c>
    </row>
    <row r="56" spans="1:2" x14ac:dyDescent="0.3">
      <c r="A56">
        <v>201706</v>
      </c>
      <c r="B56" s="5">
        <v>953299</v>
      </c>
    </row>
    <row r="57" spans="1:2" x14ac:dyDescent="0.3">
      <c r="A57">
        <v>201707</v>
      </c>
      <c r="B57" s="5">
        <v>1042841</v>
      </c>
    </row>
    <row r="58" spans="1:2" x14ac:dyDescent="0.3">
      <c r="A58">
        <v>201708</v>
      </c>
      <c r="B58" s="5">
        <v>1111001</v>
      </c>
    </row>
    <row r="59" spans="1:2" x14ac:dyDescent="0.3">
      <c r="A59">
        <v>201709</v>
      </c>
      <c r="B59" s="5">
        <v>969083</v>
      </c>
    </row>
    <row r="60" spans="1:2" x14ac:dyDescent="0.3">
      <c r="A60">
        <v>201710</v>
      </c>
      <c r="B60" s="5">
        <v>522077</v>
      </c>
    </row>
    <row r="61" spans="1:2" x14ac:dyDescent="0.3">
      <c r="A61">
        <v>201711</v>
      </c>
      <c r="B61" s="5">
        <v>7933</v>
      </c>
    </row>
    <row r="62" spans="1:2" x14ac:dyDescent="0.3">
      <c r="A62">
        <v>201712</v>
      </c>
      <c r="B62" s="5">
        <v>7022</v>
      </c>
    </row>
    <row r="63" spans="1:2" x14ac:dyDescent="0.3">
      <c r="A63" s="49">
        <v>201801</v>
      </c>
      <c r="B63" s="7">
        <v>6154</v>
      </c>
    </row>
    <row r="64" spans="1:2" x14ac:dyDescent="0.3">
      <c r="A64" s="49">
        <v>201802</v>
      </c>
      <c r="B64" s="7">
        <v>6277</v>
      </c>
    </row>
    <row r="65" spans="1:2" x14ac:dyDescent="0.3">
      <c r="A65" s="49">
        <v>201803</v>
      </c>
      <c r="B65" s="7">
        <v>24428</v>
      </c>
    </row>
    <row r="66" spans="1:2" x14ac:dyDescent="0.3">
      <c r="A66" s="49">
        <v>201804</v>
      </c>
      <c r="B66" s="7">
        <v>147176</v>
      </c>
    </row>
    <row r="67" spans="1:2" x14ac:dyDescent="0.3">
      <c r="A67" s="49">
        <v>201805</v>
      </c>
      <c r="B67" s="7">
        <v>766682</v>
      </c>
    </row>
    <row r="68" spans="1:2" x14ac:dyDescent="0.3">
      <c r="A68" s="49">
        <v>201806</v>
      </c>
      <c r="B68" s="7">
        <v>1029274</v>
      </c>
    </row>
    <row r="69" spans="1:2" x14ac:dyDescent="0.3">
      <c r="A69" s="49">
        <v>201807</v>
      </c>
      <c r="B69" s="7">
        <v>1097861</v>
      </c>
    </row>
    <row r="70" spans="1:2" x14ac:dyDescent="0.3">
      <c r="A70" s="49">
        <v>201808</v>
      </c>
      <c r="B70" s="7">
        <v>1161093</v>
      </c>
    </row>
    <row r="71" spans="1:2" x14ac:dyDescent="0.3">
      <c r="A71" s="49">
        <v>201809</v>
      </c>
      <c r="B71" s="7">
        <v>959540</v>
      </c>
    </row>
    <row r="72" spans="1:2" x14ac:dyDescent="0.3">
      <c r="A72" s="49">
        <v>201810</v>
      </c>
      <c r="B72" s="7">
        <v>548609</v>
      </c>
    </row>
    <row r="73" spans="1:2" x14ac:dyDescent="0.3">
      <c r="A73" s="49">
        <v>201811</v>
      </c>
      <c r="B73" s="7">
        <v>11794</v>
      </c>
    </row>
    <row r="74" spans="1:2" x14ac:dyDescent="0.3">
      <c r="A74" s="49">
        <v>201812</v>
      </c>
      <c r="B74" s="7">
        <v>1952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7"/>
  <sheetViews>
    <sheetView showGridLines="0" topLeftCell="A37" workbookViewId="0">
      <selection activeCell="W56" sqref="W56"/>
    </sheetView>
  </sheetViews>
  <sheetFormatPr defaultRowHeight="14.4" x14ac:dyDescent="0.3"/>
  <cols>
    <col min="2" max="2" width="14.88671875" hidden="1" customWidth="1"/>
    <col min="3" max="3" width="14.6640625" hidden="1" customWidth="1"/>
    <col min="4" max="4" width="13.44140625" bestFit="1" customWidth="1"/>
    <col min="5" max="6" width="12" bestFit="1" customWidth="1"/>
    <col min="7" max="7" width="12.44140625" bestFit="1" customWidth="1"/>
    <col min="8" max="8" width="11.5546875" bestFit="1" customWidth="1"/>
    <col min="9" max="9" width="11.88671875" style="5" bestFit="1" customWidth="1"/>
    <col min="10" max="10" width="14.77734375" style="5" bestFit="1" customWidth="1"/>
  </cols>
  <sheetData>
    <row r="1" spans="1:10" x14ac:dyDescent="0.3">
      <c r="I1"/>
      <c r="J1"/>
    </row>
    <row r="2" spans="1:10" ht="28.8" x14ac:dyDescent="0.3">
      <c r="C2" s="46" t="s">
        <v>0</v>
      </c>
      <c r="D2" s="46" t="s">
        <v>44</v>
      </c>
      <c r="E2" s="46" t="s">
        <v>22</v>
      </c>
      <c r="F2" s="47" t="s">
        <v>23</v>
      </c>
      <c r="G2" s="47" t="s">
        <v>47</v>
      </c>
      <c r="H2" s="47" t="s">
        <v>58</v>
      </c>
      <c r="I2" s="65" t="s">
        <v>42</v>
      </c>
      <c r="J2" s="65" t="s">
        <v>38</v>
      </c>
    </row>
    <row r="3" spans="1:10" x14ac:dyDescent="0.3">
      <c r="A3">
        <v>201301</v>
      </c>
      <c r="B3" t="s">
        <v>24</v>
      </c>
      <c r="C3" s="31">
        <v>1</v>
      </c>
      <c r="D3" s="28">
        <f>Data!B3</f>
        <v>1</v>
      </c>
      <c r="E3" s="28">
        <f t="shared" ref="E3:E34" si="0">$C$93+C3*$C$94</f>
        <v>271086.04644808744</v>
      </c>
      <c r="F3" s="29">
        <f t="shared" ref="F3:F34" si="1">VLOOKUP(B3,MultSeason,4)</f>
        <v>0</v>
      </c>
      <c r="G3" s="28">
        <f>E3*F3</f>
        <v>0</v>
      </c>
      <c r="H3" s="28">
        <f>D3-G3</f>
        <v>1</v>
      </c>
      <c r="I3" s="5">
        <f t="shared" ref="I3:I34" si="2">ABS(D3-G3)</f>
        <v>1</v>
      </c>
      <c r="J3" s="5">
        <f>I3^2</f>
        <v>1</v>
      </c>
    </row>
    <row r="4" spans="1:10" x14ac:dyDescent="0.3">
      <c r="A4">
        <v>201302</v>
      </c>
      <c r="B4" t="s">
        <v>25</v>
      </c>
      <c r="C4" s="31">
        <v>2</v>
      </c>
      <c r="D4" s="28">
        <f>Data!B4</f>
        <v>1</v>
      </c>
      <c r="E4" s="28">
        <f t="shared" si="0"/>
        <v>274888.76464758726</v>
      </c>
      <c r="F4" s="29">
        <f t="shared" si="1"/>
        <v>4.9573894978312287E-5</v>
      </c>
      <c r="G4" s="28">
        <f t="shared" ref="G4:G50" si="3">E4*F4</f>
        <v>13.627306749357494</v>
      </c>
      <c r="H4" s="28">
        <f t="shared" ref="H4:H67" si="4">D4-G4</f>
        <v>-12.627306749357494</v>
      </c>
      <c r="I4" s="5">
        <f t="shared" si="2"/>
        <v>12.627306749357494</v>
      </c>
      <c r="J4" s="5">
        <f t="shared" ref="J4:J50" si="5">I4^2</f>
        <v>159.44887574236932</v>
      </c>
    </row>
    <row r="5" spans="1:10" x14ac:dyDescent="0.3">
      <c r="A5">
        <v>201303</v>
      </c>
      <c r="B5" t="s">
        <v>26</v>
      </c>
      <c r="C5" s="31">
        <v>3</v>
      </c>
      <c r="D5" s="28">
        <f>Data!B5</f>
        <v>8711</v>
      </c>
      <c r="E5" s="28">
        <f t="shared" si="0"/>
        <v>278691.48284708714</v>
      </c>
      <c r="F5" s="29">
        <f t="shared" si="1"/>
        <v>2.3606045127725392E-2</v>
      </c>
      <c r="G5" s="28">
        <f t="shared" si="3"/>
        <v>6578.8037208010464</v>
      </c>
      <c r="H5" s="28">
        <f t="shared" si="4"/>
        <v>2132.1962791989536</v>
      </c>
      <c r="I5" s="5">
        <f t="shared" si="2"/>
        <v>2132.1962791989536</v>
      </c>
      <c r="J5" s="5">
        <f t="shared" si="5"/>
        <v>4546260.9730298622</v>
      </c>
    </row>
    <row r="6" spans="1:10" x14ac:dyDescent="0.3">
      <c r="A6">
        <v>201304</v>
      </c>
      <c r="B6" t="s">
        <v>27</v>
      </c>
      <c r="C6" s="31">
        <v>4</v>
      </c>
      <c r="D6" s="28">
        <f>Data!B6</f>
        <v>86631</v>
      </c>
      <c r="E6" s="28">
        <f t="shared" si="0"/>
        <v>282494.20104658703</v>
      </c>
      <c r="F6" s="29">
        <f t="shared" si="1"/>
        <v>0.28507494398802152</v>
      </c>
      <c r="G6" s="28">
        <f t="shared" si="3"/>
        <v>80532.018540296689</v>
      </c>
      <c r="H6" s="28">
        <f t="shared" si="4"/>
        <v>6098.981459703311</v>
      </c>
      <c r="I6" s="5">
        <f t="shared" si="2"/>
        <v>6098.981459703311</v>
      </c>
      <c r="J6" s="5">
        <f t="shared" si="5"/>
        <v>37197574.845804729</v>
      </c>
    </row>
    <row r="7" spans="1:10" x14ac:dyDescent="0.3">
      <c r="A7">
        <v>201305</v>
      </c>
      <c r="B7" t="s">
        <v>28</v>
      </c>
      <c r="C7" s="31">
        <v>5</v>
      </c>
      <c r="D7" s="28">
        <f>Data!B7</f>
        <v>459852</v>
      </c>
      <c r="E7" s="28">
        <f t="shared" si="0"/>
        <v>286296.91924608685</v>
      </c>
      <c r="F7" s="29">
        <f t="shared" si="1"/>
        <v>1.4819098334343219</v>
      </c>
      <c r="G7" s="28">
        <f t="shared" si="3"/>
        <v>424266.21991272806</v>
      </c>
      <c r="H7" s="28">
        <f t="shared" si="4"/>
        <v>35585.780087271938</v>
      </c>
      <c r="I7" s="5">
        <f t="shared" si="2"/>
        <v>35585.780087271938</v>
      </c>
      <c r="J7" s="5">
        <f t="shared" si="5"/>
        <v>1266347744.4196799</v>
      </c>
    </row>
    <row r="8" spans="1:10" x14ac:dyDescent="0.3">
      <c r="A8">
        <v>201306</v>
      </c>
      <c r="B8" t="s">
        <v>29</v>
      </c>
      <c r="C8" s="31">
        <v>6</v>
      </c>
      <c r="D8" s="28">
        <f>Data!B8</f>
        <v>672254</v>
      </c>
      <c r="E8" s="28">
        <f t="shared" si="0"/>
        <v>290099.63744558673</v>
      </c>
      <c r="F8" s="29">
        <f t="shared" si="1"/>
        <v>2.1046059627654818</v>
      </c>
      <c r="G8" s="28">
        <f t="shared" si="3"/>
        <v>610545.42676408624</v>
      </c>
      <c r="H8" s="28">
        <f t="shared" si="4"/>
        <v>61708.573235913762</v>
      </c>
      <c r="I8" s="5">
        <f t="shared" si="2"/>
        <v>61708.573235913762</v>
      </c>
      <c r="J8" s="5">
        <f t="shared" si="5"/>
        <v>3807948010.8121324</v>
      </c>
    </row>
    <row r="9" spans="1:10" x14ac:dyDescent="0.3">
      <c r="A9">
        <v>201307</v>
      </c>
      <c r="B9" t="s">
        <v>30</v>
      </c>
      <c r="C9" s="31">
        <v>7</v>
      </c>
      <c r="D9" s="28">
        <f>Data!B9</f>
        <v>765529</v>
      </c>
      <c r="E9" s="28">
        <f t="shared" si="0"/>
        <v>293902.35564508662</v>
      </c>
      <c r="F9" s="29">
        <f t="shared" si="1"/>
        <v>2.3695601673579905</v>
      </c>
      <c r="G9" s="28">
        <f t="shared" si="3"/>
        <v>696419.3150292791</v>
      </c>
      <c r="H9" s="28">
        <f t="shared" si="4"/>
        <v>69109.684970720904</v>
      </c>
      <c r="I9" s="5">
        <f t="shared" si="2"/>
        <v>69109.684970720904</v>
      </c>
      <c r="J9" s="5">
        <f t="shared" si="5"/>
        <v>4776148556.7522869</v>
      </c>
    </row>
    <row r="10" spans="1:10" x14ac:dyDescent="0.3">
      <c r="A10">
        <v>201308</v>
      </c>
      <c r="B10" t="s">
        <v>31</v>
      </c>
      <c r="C10" s="31">
        <v>8</v>
      </c>
      <c r="D10" s="28">
        <f>Data!B10</f>
        <v>793619</v>
      </c>
      <c r="E10" s="28">
        <f t="shared" si="0"/>
        <v>297705.07384458644</v>
      </c>
      <c r="F10" s="29">
        <f t="shared" si="1"/>
        <v>2.5115220603397792</v>
      </c>
      <c r="G10" s="28">
        <f t="shared" si="3"/>
        <v>747692.86043576186</v>
      </c>
      <c r="H10" s="28">
        <f t="shared" si="4"/>
        <v>45926.139564238139</v>
      </c>
      <c r="I10" s="5">
        <f t="shared" si="2"/>
        <v>45926.139564238139</v>
      </c>
      <c r="J10" s="5">
        <f t="shared" si="5"/>
        <v>2109210295.2738798</v>
      </c>
    </row>
    <row r="11" spans="1:10" x14ac:dyDescent="0.3">
      <c r="A11">
        <v>201309</v>
      </c>
      <c r="B11" t="s">
        <v>32</v>
      </c>
      <c r="C11" s="31">
        <v>9</v>
      </c>
      <c r="D11" s="28">
        <f>Data!B11</f>
        <v>680485</v>
      </c>
      <c r="E11" s="28">
        <f t="shared" si="0"/>
        <v>301507.79204408632</v>
      </c>
      <c r="F11" s="29">
        <f t="shared" si="1"/>
        <v>2.1614886153550179</v>
      </c>
      <c r="G11" s="28">
        <f t="shared" si="3"/>
        <v>651705.65994412079</v>
      </c>
      <c r="H11" s="28">
        <f t="shared" si="4"/>
        <v>28779.340055879205</v>
      </c>
      <c r="I11" s="5">
        <f t="shared" si="2"/>
        <v>28779.340055879205</v>
      </c>
      <c r="J11" s="5">
        <f t="shared" si="5"/>
        <v>828250414.05193329</v>
      </c>
    </row>
    <row r="12" spans="1:10" x14ac:dyDescent="0.3">
      <c r="A12">
        <v>201310</v>
      </c>
      <c r="B12" t="s">
        <v>33</v>
      </c>
      <c r="C12" s="31">
        <v>10</v>
      </c>
      <c r="D12" s="28">
        <f>Data!B12</f>
        <v>312767</v>
      </c>
      <c r="E12" s="28">
        <f t="shared" si="0"/>
        <v>305310.51024358615</v>
      </c>
      <c r="F12" s="29">
        <f t="shared" si="1"/>
        <v>1.024129354120856</v>
      </c>
      <c r="G12" s="28">
        <f t="shared" si="3"/>
        <v>312677.45566207287</v>
      </c>
      <c r="H12" s="28">
        <f t="shared" si="4"/>
        <v>89.544337927130982</v>
      </c>
      <c r="I12" s="5">
        <f t="shared" si="2"/>
        <v>89.544337927130982</v>
      </c>
      <c r="J12" s="5">
        <f t="shared" si="5"/>
        <v>8018.188454808228</v>
      </c>
    </row>
    <row r="13" spans="1:10" x14ac:dyDescent="0.3">
      <c r="A13">
        <v>201311</v>
      </c>
      <c r="B13" t="s">
        <v>34</v>
      </c>
      <c r="C13" s="31">
        <v>11</v>
      </c>
      <c r="D13" s="28">
        <f>Data!B13</f>
        <v>16897</v>
      </c>
      <c r="E13" s="28">
        <f t="shared" si="0"/>
        <v>309113.22844308603</v>
      </c>
      <c r="F13" s="29">
        <f t="shared" si="1"/>
        <v>3.3713379568093088E-2</v>
      </c>
      <c r="G13" s="28">
        <f t="shared" si="3"/>
        <v>10421.251600020429</v>
      </c>
      <c r="H13" s="28">
        <f t="shared" si="4"/>
        <v>6475.7483999795713</v>
      </c>
      <c r="I13" s="5">
        <f t="shared" si="2"/>
        <v>6475.7483999795713</v>
      </c>
      <c r="J13" s="5">
        <f t="shared" si="5"/>
        <v>41935317.339837976</v>
      </c>
    </row>
    <row r="14" spans="1:10" x14ac:dyDescent="0.3">
      <c r="A14">
        <v>201312</v>
      </c>
      <c r="B14" t="s">
        <v>35</v>
      </c>
      <c r="C14" s="31">
        <v>12</v>
      </c>
      <c r="D14" s="28">
        <f>Data!B14</f>
        <v>1</v>
      </c>
      <c r="E14" s="28">
        <f t="shared" si="0"/>
        <v>312915.94664258591</v>
      </c>
      <c r="F14" s="29">
        <f t="shared" si="1"/>
        <v>4.3400640477328769E-3</v>
      </c>
      <c r="G14" s="28">
        <f t="shared" si="3"/>
        <v>1358.0752499857863</v>
      </c>
      <c r="H14" s="28">
        <f t="shared" si="4"/>
        <v>-1357.0752499857863</v>
      </c>
      <c r="I14" s="5">
        <f t="shared" si="2"/>
        <v>1357.0752499857863</v>
      </c>
      <c r="J14" s="5">
        <f t="shared" si="5"/>
        <v>1841653.2341239844</v>
      </c>
    </row>
    <row r="15" spans="1:10" x14ac:dyDescent="0.3">
      <c r="A15">
        <v>201401</v>
      </c>
      <c r="B15" t="s">
        <v>24</v>
      </c>
      <c r="C15">
        <v>13</v>
      </c>
      <c r="D15" s="28">
        <f>Data!B15</f>
        <v>1</v>
      </c>
      <c r="E15" s="5">
        <f t="shared" si="0"/>
        <v>316718.66484208574</v>
      </c>
      <c r="F15" s="29">
        <f t="shared" si="1"/>
        <v>0</v>
      </c>
      <c r="G15" s="5">
        <f t="shared" si="3"/>
        <v>0</v>
      </c>
      <c r="H15" s="28">
        <f t="shared" si="4"/>
        <v>1</v>
      </c>
      <c r="I15" s="5">
        <f t="shared" si="2"/>
        <v>1</v>
      </c>
      <c r="J15" s="5">
        <f t="shared" si="5"/>
        <v>1</v>
      </c>
    </row>
    <row r="16" spans="1:10" x14ac:dyDescent="0.3">
      <c r="A16">
        <v>201402</v>
      </c>
      <c r="B16" t="s">
        <v>25</v>
      </c>
      <c r="C16">
        <v>14</v>
      </c>
      <c r="D16" s="28">
        <f>Data!B16</f>
        <v>1</v>
      </c>
      <c r="E16" s="5">
        <f t="shared" si="0"/>
        <v>320521.38304158562</v>
      </c>
      <c r="F16" s="29">
        <f t="shared" si="1"/>
        <v>4.9573894978312287E-5</v>
      </c>
      <c r="G16" s="5">
        <f t="shared" si="3"/>
        <v>15.88949338120697</v>
      </c>
      <c r="H16" s="28">
        <f t="shared" si="4"/>
        <v>-14.88949338120697</v>
      </c>
      <c r="I16" s="5">
        <f t="shared" si="2"/>
        <v>14.88949338120697</v>
      </c>
      <c r="J16" s="5">
        <f t="shared" si="5"/>
        <v>221.69701314900615</v>
      </c>
    </row>
    <row r="17" spans="1:10" x14ac:dyDescent="0.3">
      <c r="A17">
        <v>201403</v>
      </c>
      <c r="B17" t="s">
        <v>26</v>
      </c>
      <c r="C17">
        <v>15</v>
      </c>
      <c r="D17" s="28">
        <f>Data!B17</f>
        <v>1797</v>
      </c>
      <c r="E17" s="5">
        <f t="shared" si="0"/>
        <v>324324.1012410855</v>
      </c>
      <c r="F17" s="29">
        <f t="shared" si="1"/>
        <v>2.3606045127725392E-2</v>
      </c>
      <c r="G17" s="5">
        <f t="shared" si="3"/>
        <v>7656.0093699060435</v>
      </c>
      <c r="H17" s="28">
        <f t="shared" si="4"/>
        <v>-5859.0093699060435</v>
      </c>
      <c r="I17" s="5">
        <f t="shared" si="2"/>
        <v>5859.0093699060435</v>
      </c>
      <c r="J17" s="5">
        <f t="shared" si="5"/>
        <v>34327990.796646811</v>
      </c>
    </row>
    <row r="18" spans="1:10" x14ac:dyDescent="0.3">
      <c r="A18">
        <v>201404</v>
      </c>
      <c r="B18" t="s">
        <v>27</v>
      </c>
      <c r="C18">
        <v>16</v>
      </c>
      <c r="D18" s="28">
        <f>Data!B18</f>
        <v>91697</v>
      </c>
      <c r="E18" s="5">
        <f t="shared" si="0"/>
        <v>328126.81944058533</v>
      </c>
      <c r="F18" s="29">
        <f t="shared" si="1"/>
        <v>0.28507494398802152</v>
      </c>
      <c r="G18" s="5">
        <f t="shared" si="3"/>
        <v>93540.734672992519</v>
      </c>
      <c r="H18" s="28">
        <f t="shared" si="4"/>
        <v>-1843.7346729925193</v>
      </c>
      <c r="I18" s="5">
        <f t="shared" si="2"/>
        <v>1843.7346729925193</v>
      </c>
      <c r="J18" s="5">
        <f t="shared" si="5"/>
        <v>3399357.5443948321</v>
      </c>
    </row>
    <row r="19" spans="1:10" x14ac:dyDescent="0.3">
      <c r="A19">
        <v>201405</v>
      </c>
      <c r="B19" t="s">
        <v>28</v>
      </c>
      <c r="C19">
        <v>17</v>
      </c>
      <c r="D19" s="28">
        <f>Data!B19</f>
        <v>519173</v>
      </c>
      <c r="E19" s="5">
        <f t="shared" si="0"/>
        <v>331929.53764008521</v>
      </c>
      <c r="F19" s="29">
        <f t="shared" si="1"/>
        <v>1.4819098334343219</v>
      </c>
      <c r="G19" s="5">
        <f t="shared" si="3"/>
        <v>491889.64583615016</v>
      </c>
      <c r="H19" s="28">
        <f t="shared" si="4"/>
        <v>27283.354163849843</v>
      </c>
      <c r="I19" s="5">
        <f t="shared" si="2"/>
        <v>27283.354163849843</v>
      </c>
      <c r="J19" s="5">
        <f t="shared" si="5"/>
        <v>744381414.43006253</v>
      </c>
    </row>
    <row r="20" spans="1:10" x14ac:dyDescent="0.3">
      <c r="A20">
        <v>201406</v>
      </c>
      <c r="B20" t="s">
        <v>29</v>
      </c>
      <c r="C20">
        <v>18</v>
      </c>
      <c r="D20" s="28">
        <f>Data!B20</f>
        <v>735984</v>
      </c>
      <c r="E20" s="5">
        <f t="shared" si="0"/>
        <v>335732.25583958509</v>
      </c>
      <c r="F20" s="29">
        <f t="shared" si="1"/>
        <v>2.1046059627654818</v>
      </c>
      <c r="G20" s="5">
        <f t="shared" si="3"/>
        <v>706584.10753269703</v>
      </c>
      <c r="H20" s="28">
        <f t="shared" si="4"/>
        <v>29399.892467302969</v>
      </c>
      <c r="I20" s="5">
        <f t="shared" si="2"/>
        <v>29399.892467302969</v>
      </c>
      <c r="J20" s="5">
        <f t="shared" si="5"/>
        <v>864353677.08897781</v>
      </c>
    </row>
    <row r="21" spans="1:10" x14ac:dyDescent="0.3">
      <c r="A21">
        <v>201407</v>
      </c>
      <c r="B21" t="s">
        <v>30</v>
      </c>
      <c r="C21">
        <v>19</v>
      </c>
      <c r="D21" s="28">
        <f>Data!B21</f>
        <v>837525</v>
      </c>
      <c r="E21" s="5">
        <f t="shared" si="0"/>
        <v>339534.97403908492</v>
      </c>
      <c r="F21" s="29">
        <f t="shared" si="1"/>
        <v>2.3695601673579905</v>
      </c>
      <c r="G21" s="5">
        <f t="shared" si="3"/>
        <v>804548.54990794498</v>
      </c>
      <c r="H21" s="28">
        <f t="shared" si="4"/>
        <v>32976.45009205502</v>
      </c>
      <c r="I21" s="5">
        <f t="shared" si="2"/>
        <v>32976.45009205502</v>
      </c>
      <c r="J21" s="5">
        <f t="shared" si="5"/>
        <v>1087446260.6737955</v>
      </c>
    </row>
    <row r="22" spans="1:10" x14ac:dyDescent="0.3">
      <c r="A22">
        <v>201408</v>
      </c>
      <c r="B22" t="s">
        <v>31</v>
      </c>
      <c r="C22">
        <v>20</v>
      </c>
      <c r="D22" s="28">
        <f>Data!B22</f>
        <v>905873</v>
      </c>
      <c r="E22" s="5">
        <f t="shared" si="0"/>
        <v>343337.6922385848</v>
      </c>
      <c r="F22" s="29">
        <f t="shared" si="1"/>
        <v>2.5115220603397792</v>
      </c>
      <c r="G22" s="5">
        <f t="shared" si="3"/>
        <v>862300.18820335553</v>
      </c>
      <c r="H22" s="28">
        <f t="shared" si="4"/>
        <v>43572.81179664447</v>
      </c>
      <c r="I22" s="5">
        <f t="shared" si="2"/>
        <v>43572.81179664447</v>
      </c>
      <c r="J22" s="5">
        <f t="shared" si="5"/>
        <v>1898589927.8657994</v>
      </c>
    </row>
    <row r="23" spans="1:10" x14ac:dyDescent="0.3">
      <c r="A23">
        <v>201409</v>
      </c>
      <c r="B23" t="s">
        <v>32</v>
      </c>
      <c r="C23">
        <v>21</v>
      </c>
      <c r="D23" s="28">
        <f>Data!B23</f>
        <v>768086</v>
      </c>
      <c r="E23" s="5">
        <f t="shared" si="0"/>
        <v>347140.41043808463</v>
      </c>
      <c r="F23" s="29">
        <f t="shared" si="1"/>
        <v>2.1614886153550179</v>
      </c>
      <c r="G23" s="5">
        <f t="shared" si="3"/>
        <v>750340.04509158817</v>
      </c>
      <c r="H23" s="28">
        <f t="shared" si="4"/>
        <v>17745.954908411833</v>
      </c>
      <c r="I23" s="5">
        <f t="shared" si="2"/>
        <v>17745.954908411833</v>
      </c>
      <c r="J23" s="5">
        <f t="shared" si="5"/>
        <v>314918915.61138606</v>
      </c>
    </row>
    <row r="24" spans="1:10" x14ac:dyDescent="0.3">
      <c r="A24">
        <v>201410</v>
      </c>
      <c r="B24" t="s">
        <v>33</v>
      </c>
      <c r="C24">
        <v>22</v>
      </c>
      <c r="D24" s="28">
        <f>Data!B24</f>
        <v>345919</v>
      </c>
      <c r="E24" s="5">
        <f t="shared" si="0"/>
        <v>350943.12863758451</v>
      </c>
      <c r="F24" s="29">
        <f t="shared" si="1"/>
        <v>1.024129354120856</v>
      </c>
      <c r="G24" s="5">
        <f t="shared" si="3"/>
        <v>359411.15966476192</v>
      </c>
      <c r="H24" s="28">
        <f t="shared" si="4"/>
        <v>-13492.159664761915</v>
      </c>
      <c r="I24" s="5">
        <f t="shared" si="2"/>
        <v>13492.159664761915</v>
      </c>
      <c r="J24" s="5">
        <f t="shared" si="5"/>
        <v>182038372.41942835</v>
      </c>
    </row>
    <row r="25" spans="1:10" x14ac:dyDescent="0.3">
      <c r="A25">
        <v>201411</v>
      </c>
      <c r="B25" t="s">
        <v>34</v>
      </c>
      <c r="C25">
        <v>23</v>
      </c>
      <c r="D25" s="28">
        <f>Data!B25</f>
        <v>18960</v>
      </c>
      <c r="E25" s="5">
        <f t="shared" si="0"/>
        <v>354745.84683708439</v>
      </c>
      <c r="F25" s="29">
        <f t="shared" si="1"/>
        <v>3.3713379568093088E-2</v>
      </c>
      <c r="G25" s="5">
        <f t="shared" si="3"/>
        <v>11959.681384623242</v>
      </c>
      <c r="H25" s="28">
        <f t="shared" si="4"/>
        <v>7000.3186153767583</v>
      </c>
      <c r="I25" s="5">
        <f t="shared" si="2"/>
        <v>7000.3186153767583</v>
      </c>
      <c r="J25" s="5">
        <f t="shared" si="5"/>
        <v>49004460.716790378</v>
      </c>
    </row>
    <row r="26" spans="1:10" x14ac:dyDescent="0.3">
      <c r="A26">
        <v>201412</v>
      </c>
      <c r="B26" t="s">
        <v>35</v>
      </c>
      <c r="C26">
        <v>24</v>
      </c>
      <c r="D26" s="28">
        <f>Data!B26</f>
        <v>1295</v>
      </c>
      <c r="E26" s="5">
        <f t="shared" si="0"/>
        <v>358548.56503658427</v>
      </c>
      <c r="F26" s="29">
        <f t="shared" si="1"/>
        <v>4.3400640477328769E-3</v>
      </c>
      <c r="G26" s="5">
        <f t="shared" si="3"/>
        <v>1556.1237364814926</v>
      </c>
      <c r="H26" s="28">
        <f t="shared" si="4"/>
        <v>-261.12373648149264</v>
      </c>
      <c r="I26" s="5">
        <f t="shared" si="2"/>
        <v>261.12373648149264</v>
      </c>
      <c r="J26" s="5">
        <f t="shared" si="5"/>
        <v>68185.605754056014</v>
      </c>
    </row>
    <row r="27" spans="1:10" x14ac:dyDescent="0.3">
      <c r="A27">
        <v>201501</v>
      </c>
      <c r="B27" t="s">
        <v>24</v>
      </c>
      <c r="C27">
        <v>25</v>
      </c>
      <c r="D27" s="28">
        <f>Data!B27</f>
        <v>1</v>
      </c>
      <c r="E27" s="5">
        <f t="shared" si="0"/>
        <v>362351.2832360841</v>
      </c>
      <c r="F27" s="29">
        <f t="shared" si="1"/>
        <v>0</v>
      </c>
      <c r="G27" s="5">
        <f t="shared" si="3"/>
        <v>0</v>
      </c>
      <c r="H27" s="28">
        <f t="shared" si="4"/>
        <v>1</v>
      </c>
      <c r="I27" s="5">
        <f t="shared" si="2"/>
        <v>1</v>
      </c>
      <c r="J27" s="5">
        <f t="shared" si="5"/>
        <v>1</v>
      </c>
    </row>
    <row r="28" spans="1:10" x14ac:dyDescent="0.3">
      <c r="A28">
        <v>201502</v>
      </c>
      <c r="B28" t="s">
        <v>25</v>
      </c>
      <c r="C28">
        <v>26</v>
      </c>
      <c r="D28" s="28">
        <f>Data!B28</f>
        <v>1</v>
      </c>
      <c r="E28" s="5">
        <f t="shared" si="0"/>
        <v>366154.00143558398</v>
      </c>
      <c r="F28" s="29">
        <f t="shared" si="1"/>
        <v>4.9573894978312287E-5</v>
      </c>
      <c r="G28" s="5">
        <f t="shared" si="3"/>
        <v>18.151680013056446</v>
      </c>
      <c r="H28" s="28">
        <f t="shared" si="4"/>
        <v>-17.151680013056446</v>
      </c>
      <c r="I28" s="5">
        <f t="shared" si="2"/>
        <v>17.151680013056446</v>
      </c>
      <c r="J28" s="5">
        <f t="shared" si="5"/>
        <v>294.18012727027997</v>
      </c>
    </row>
    <row r="29" spans="1:10" x14ac:dyDescent="0.3">
      <c r="A29">
        <v>201503</v>
      </c>
      <c r="B29" t="s">
        <v>26</v>
      </c>
      <c r="C29">
        <v>27</v>
      </c>
      <c r="D29" s="28">
        <f>Data!B29</f>
        <v>8419</v>
      </c>
      <c r="E29" s="5">
        <f t="shared" si="0"/>
        <v>369956.71963508381</v>
      </c>
      <c r="F29" s="29">
        <f t="shared" si="1"/>
        <v>2.3606045127725392E-2</v>
      </c>
      <c r="G29" s="5">
        <f t="shared" si="3"/>
        <v>8733.2150190110387</v>
      </c>
      <c r="H29" s="28">
        <f t="shared" si="4"/>
        <v>-314.21501901103875</v>
      </c>
      <c r="I29" s="5">
        <f t="shared" si="2"/>
        <v>314.21501901103875</v>
      </c>
      <c r="J29" s="5">
        <f t="shared" si="5"/>
        <v>98731.078172107445</v>
      </c>
    </row>
    <row r="30" spans="1:10" x14ac:dyDescent="0.3">
      <c r="A30">
        <v>201504</v>
      </c>
      <c r="B30" t="s">
        <v>27</v>
      </c>
      <c r="C30">
        <v>28</v>
      </c>
      <c r="D30" s="28">
        <f>Data!B30</f>
        <v>106177</v>
      </c>
      <c r="E30" s="5">
        <f t="shared" si="0"/>
        <v>373759.43783458369</v>
      </c>
      <c r="F30" s="29">
        <f t="shared" si="1"/>
        <v>0.28507494398802152</v>
      </c>
      <c r="G30" s="5">
        <f t="shared" si="3"/>
        <v>106549.45080568836</v>
      </c>
      <c r="H30" s="28">
        <f t="shared" si="4"/>
        <v>-372.4508056883642</v>
      </c>
      <c r="I30" s="5">
        <f t="shared" si="2"/>
        <v>372.4508056883642</v>
      </c>
      <c r="J30" s="5">
        <f t="shared" si="5"/>
        <v>138719.60265791163</v>
      </c>
    </row>
    <row r="31" spans="1:10" x14ac:dyDescent="0.3">
      <c r="A31">
        <v>201505</v>
      </c>
      <c r="B31" t="s">
        <v>28</v>
      </c>
      <c r="C31">
        <v>29</v>
      </c>
      <c r="D31" s="28">
        <f>Data!B31</f>
        <v>558354</v>
      </c>
      <c r="E31" s="5">
        <f t="shared" si="0"/>
        <v>377562.15603408357</v>
      </c>
      <c r="F31" s="29">
        <f t="shared" si="1"/>
        <v>1.4819098334343219</v>
      </c>
      <c r="G31" s="5">
        <f t="shared" si="3"/>
        <v>559513.07175957225</v>
      </c>
      <c r="H31" s="28">
        <f t="shared" si="4"/>
        <v>-1159.0717595722526</v>
      </c>
      <c r="I31" s="5">
        <f t="shared" si="2"/>
        <v>1159.0717595722526</v>
      </c>
      <c r="J31" s="5">
        <f t="shared" si="5"/>
        <v>1343447.3438379178</v>
      </c>
    </row>
    <row r="32" spans="1:10" x14ac:dyDescent="0.3">
      <c r="A32">
        <v>201506</v>
      </c>
      <c r="B32" t="s">
        <v>29</v>
      </c>
      <c r="C32">
        <v>30</v>
      </c>
      <c r="D32" s="28">
        <f>Data!B32</f>
        <v>785779</v>
      </c>
      <c r="E32" s="5">
        <f t="shared" si="0"/>
        <v>381364.8742335834</v>
      </c>
      <c r="F32" s="29">
        <f t="shared" si="1"/>
        <v>2.1046059627654818</v>
      </c>
      <c r="G32" s="5">
        <f t="shared" si="3"/>
        <v>802622.78830130771</v>
      </c>
      <c r="H32" s="28">
        <f t="shared" si="4"/>
        <v>-16843.788301307708</v>
      </c>
      <c r="I32" s="5">
        <f t="shared" si="2"/>
        <v>16843.788301307708</v>
      </c>
      <c r="J32" s="5">
        <f t="shared" si="5"/>
        <v>283713204.33927041</v>
      </c>
    </row>
    <row r="33" spans="1:10" x14ac:dyDescent="0.3">
      <c r="A33">
        <v>201507</v>
      </c>
      <c r="B33" t="s">
        <v>30</v>
      </c>
      <c r="C33">
        <v>31</v>
      </c>
      <c r="D33" s="28">
        <f>Data!B33</f>
        <v>907203</v>
      </c>
      <c r="E33" s="5">
        <f t="shared" si="0"/>
        <v>385167.59243308328</v>
      </c>
      <c r="F33" s="29">
        <f t="shared" si="1"/>
        <v>2.3695601673579905</v>
      </c>
      <c r="G33" s="5">
        <f t="shared" si="3"/>
        <v>912677.7847866111</v>
      </c>
      <c r="H33" s="28">
        <f t="shared" si="4"/>
        <v>-5474.7847866110969</v>
      </c>
      <c r="I33" s="5">
        <f t="shared" si="2"/>
        <v>5474.7847866110969</v>
      </c>
      <c r="J33" s="5">
        <f t="shared" si="5"/>
        <v>29973268.459708314</v>
      </c>
    </row>
    <row r="34" spans="1:10" x14ac:dyDescent="0.3">
      <c r="A34">
        <v>201508</v>
      </c>
      <c r="B34" t="s">
        <v>31</v>
      </c>
      <c r="C34">
        <v>32</v>
      </c>
      <c r="D34" s="28">
        <f>Data!B34</f>
        <v>963861</v>
      </c>
      <c r="E34" s="5">
        <f t="shared" si="0"/>
        <v>388970.3106325831</v>
      </c>
      <c r="F34" s="29">
        <f t="shared" si="1"/>
        <v>2.5115220603397792</v>
      </c>
      <c r="G34" s="5">
        <f t="shared" si="3"/>
        <v>976907.51597094908</v>
      </c>
      <c r="H34" s="28">
        <f t="shared" si="4"/>
        <v>-13046.515970949084</v>
      </c>
      <c r="I34" s="5">
        <f t="shared" si="2"/>
        <v>13046.515970949084</v>
      </c>
      <c r="J34" s="5">
        <f t="shared" si="5"/>
        <v>170211578.9802295</v>
      </c>
    </row>
    <row r="35" spans="1:10" x14ac:dyDescent="0.3">
      <c r="A35">
        <v>201509</v>
      </c>
      <c r="B35" t="s">
        <v>32</v>
      </c>
      <c r="C35">
        <v>33</v>
      </c>
      <c r="D35" s="28">
        <f>Data!B35</f>
        <v>826572</v>
      </c>
      <c r="E35" s="5">
        <f t="shared" ref="E35:E58" si="6">$C$93+C35*$C$94</f>
        <v>392773.02883208299</v>
      </c>
      <c r="F35" s="29">
        <f t="shared" ref="F35:F66" si="7">VLOOKUP(B35,MultSeason,4)</f>
        <v>2.1614886153550179</v>
      </c>
      <c r="G35" s="5">
        <f t="shared" si="3"/>
        <v>848974.43023905554</v>
      </c>
      <c r="H35" s="28">
        <f t="shared" si="4"/>
        <v>-22402.430239055539</v>
      </c>
      <c r="I35" s="5">
        <f t="shared" ref="I35:I66" si="8">ABS(D35-G35)</f>
        <v>22402.430239055539</v>
      </c>
      <c r="J35" s="5">
        <f t="shared" si="5"/>
        <v>501868880.61575001</v>
      </c>
    </row>
    <row r="36" spans="1:10" x14ac:dyDescent="0.3">
      <c r="A36">
        <v>201510</v>
      </c>
      <c r="B36" t="s">
        <v>33</v>
      </c>
      <c r="C36">
        <v>34</v>
      </c>
      <c r="D36" s="28">
        <f>Data!B36</f>
        <v>347919</v>
      </c>
      <c r="E36" s="5">
        <f t="shared" si="6"/>
        <v>396575.74703158287</v>
      </c>
      <c r="F36" s="29">
        <f t="shared" si="7"/>
        <v>1.024129354120856</v>
      </c>
      <c r="G36" s="5">
        <f t="shared" si="3"/>
        <v>406144.86366745096</v>
      </c>
      <c r="H36" s="28">
        <f t="shared" si="4"/>
        <v>-58225.863667450962</v>
      </c>
      <c r="I36" s="5">
        <f t="shared" si="8"/>
        <v>58225.863667450962</v>
      </c>
      <c r="J36" s="5">
        <f t="shared" si="5"/>
        <v>3390251199.8205857</v>
      </c>
    </row>
    <row r="37" spans="1:10" x14ac:dyDescent="0.3">
      <c r="A37">
        <v>201511</v>
      </c>
      <c r="B37" t="s">
        <v>34</v>
      </c>
      <c r="C37">
        <v>35</v>
      </c>
      <c r="D37" s="28">
        <f>Data!B37</f>
        <v>14108</v>
      </c>
      <c r="E37" s="5">
        <f t="shared" si="6"/>
        <v>400378.46523108275</v>
      </c>
      <c r="F37" s="29">
        <f t="shared" si="7"/>
        <v>3.3713379568093088E-2</v>
      </c>
      <c r="G37" s="5">
        <f t="shared" si="3"/>
        <v>13498.111169226055</v>
      </c>
      <c r="H37" s="28">
        <f t="shared" si="4"/>
        <v>609.8888307739453</v>
      </c>
      <c r="I37" s="5">
        <f t="shared" si="8"/>
        <v>609.8888307739453</v>
      </c>
      <c r="J37" s="5">
        <f t="shared" si="5"/>
        <v>371964.38590281009</v>
      </c>
    </row>
    <row r="38" spans="1:10" x14ac:dyDescent="0.3">
      <c r="A38">
        <v>201512</v>
      </c>
      <c r="B38" t="s">
        <v>35</v>
      </c>
      <c r="C38">
        <v>36</v>
      </c>
      <c r="D38" s="28">
        <f>Data!B38</f>
        <v>1</v>
      </c>
      <c r="E38" s="5">
        <f t="shared" si="6"/>
        <v>404181.18343058258</v>
      </c>
      <c r="F38" s="29">
        <f t="shared" si="7"/>
        <v>4.3400640477328769E-3</v>
      </c>
      <c r="G38" s="5">
        <f t="shared" si="3"/>
        <v>1754.1722229771985</v>
      </c>
      <c r="H38" s="28">
        <f t="shared" si="4"/>
        <v>-1753.1722229771985</v>
      </c>
      <c r="I38" s="5">
        <f t="shared" si="8"/>
        <v>1753.1722229771985</v>
      </c>
      <c r="J38" s="5">
        <f t="shared" si="5"/>
        <v>3073612.8434188119</v>
      </c>
    </row>
    <row r="39" spans="1:10" x14ac:dyDescent="0.3">
      <c r="A39">
        <v>201601</v>
      </c>
      <c r="B39" t="s">
        <v>24</v>
      </c>
      <c r="C39">
        <v>37</v>
      </c>
      <c r="D39" s="28">
        <f>Data!B39</f>
        <v>1</v>
      </c>
      <c r="E39" s="5">
        <f t="shared" si="6"/>
        <v>407983.9016300824</v>
      </c>
      <c r="F39" s="29">
        <f t="shared" si="7"/>
        <v>0</v>
      </c>
      <c r="G39" s="5">
        <f t="shared" si="3"/>
        <v>0</v>
      </c>
      <c r="H39" s="28">
        <f t="shared" si="4"/>
        <v>1</v>
      </c>
      <c r="I39" s="5">
        <f t="shared" si="8"/>
        <v>1</v>
      </c>
      <c r="J39" s="5">
        <f t="shared" si="5"/>
        <v>1</v>
      </c>
    </row>
    <row r="40" spans="1:10" x14ac:dyDescent="0.3">
      <c r="A40">
        <v>201602</v>
      </c>
      <c r="B40" t="s">
        <v>25</v>
      </c>
      <c r="C40">
        <v>38</v>
      </c>
      <c r="D40" s="28">
        <f>Data!B40</f>
        <v>95</v>
      </c>
      <c r="E40" s="5">
        <f t="shared" si="6"/>
        <v>411786.61982958228</v>
      </c>
      <c r="F40" s="29">
        <f t="shared" si="7"/>
        <v>4.9573894978312287E-5</v>
      </c>
      <c r="G40" s="5">
        <f t="shared" si="3"/>
        <v>20.413866644905919</v>
      </c>
      <c r="H40" s="28">
        <f t="shared" si="4"/>
        <v>74.586133355094077</v>
      </c>
      <c r="I40" s="5">
        <f t="shared" si="8"/>
        <v>74.586133355094077</v>
      </c>
      <c r="J40" s="5">
        <f t="shared" si="5"/>
        <v>5563.0912888638768</v>
      </c>
    </row>
    <row r="41" spans="1:10" x14ac:dyDescent="0.3">
      <c r="A41">
        <v>201603</v>
      </c>
      <c r="B41" t="s">
        <v>26</v>
      </c>
      <c r="C41">
        <v>39</v>
      </c>
      <c r="D41" s="28">
        <f>Data!B41</f>
        <v>16300</v>
      </c>
      <c r="E41" s="5">
        <f t="shared" si="6"/>
        <v>415589.33802908217</v>
      </c>
      <c r="F41" s="29">
        <f t="shared" si="7"/>
        <v>2.3606045127725392E-2</v>
      </c>
      <c r="G41" s="5">
        <f t="shared" si="3"/>
        <v>9810.4206681160358</v>
      </c>
      <c r="H41" s="28">
        <f t="shared" si="4"/>
        <v>6489.5793318839642</v>
      </c>
      <c r="I41" s="5">
        <f t="shared" si="8"/>
        <v>6489.5793318839642</v>
      </c>
      <c r="J41" s="5">
        <f t="shared" si="5"/>
        <v>42114639.904815517</v>
      </c>
    </row>
    <row r="42" spans="1:10" x14ac:dyDescent="0.3">
      <c r="A42">
        <v>201604</v>
      </c>
      <c r="B42" t="s">
        <v>27</v>
      </c>
      <c r="C42">
        <v>40</v>
      </c>
      <c r="D42" s="28">
        <f>Data!B42</f>
        <v>120608</v>
      </c>
      <c r="E42" s="5">
        <f t="shared" si="6"/>
        <v>419392.05622858205</v>
      </c>
      <c r="F42" s="29">
        <f t="shared" si="7"/>
        <v>0.28507494398802152</v>
      </c>
      <c r="G42" s="5">
        <f t="shared" si="3"/>
        <v>119558.16693838419</v>
      </c>
      <c r="H42" s="28">
        <f t="shared" si="4"/>
        <v>1049.8330616158055</v>
      </c>
      <c r="I42" s="5">
        <f t="shared" si="8"/>
        <v>1049.8330616158055</v>
      </c>
      <c r="J42" s="5">
        <f t="shared" si="5"/>
        <v>1102149.4572616157</v>
      </c>
    </row>
    <row r="43" spans="1:10" x14ac:dyDescent="0.3">
      <c r="A43">
        <v>201605</v>
      </c>
      <c r="B43" t="s">
        <v>28</v>
      </c>
      <c r="C43">
        <v>41</v>
      </c>
      <c r="D43" s="28">
        <f>Data!B43</f>
        <v>603286</v>
      </c>
      <c r="E43" s="5">
        <f t="shared" si="6"/>
        <v>423194.77442808193</v>
      </c>
      <c r="F43" s="29">
        <f t="shared" si="7"/>
        <v>1.4819098334343219</v>
      </c>
      <c r="G43" s="5">
        <f t="shared" si="3"/>
        <v>627136.49768299435</v>
      </c>
      <c r="H43" s="28">
        <f t="shared" si="4"/>
        <v>-23850.497682994348</v>
      </c>
      <c r="I43" s="5">
        <f t="shared" si="8"/>
        <v>23850.497682994348</v>
      </c>
      <c r="J43" s="5">
        <f t="shared" si="5"/>
        <v>568846239.72651875</v>
      </c>
    </row>
    <row r="44" spans="1:10" x14ac:dyDescent="0.3">
      <c r="A44">
        <v>201606</v>
      </c>
      <c r="B44" t="s">
        <v>29</v>
      </c>
      <c r="C44">
        <v>42</v>
      </c>
      <c r="D44" s="28">
        <f>Data!B44</f>
        <v>885806</v>
      </c>
      <c r="E44" s="5">
        <f t="shared" si="6"/>
        <v>426997.49262758176</v>
      </c>
      <c r="F44" s="29">
        <f t="shared" si="7"/>
        <v>2.1046059627654818</v>
      </c>
      <c r="G44" s="5">
        <f t="shared" si="3"/>
        <v>898661.46906991838</v>
      </c>
      <c r="H44" s="28">
        <f t="shared" si="4"/>
        <v>-12855.469069918385</v>
      </c>
      <c r="I44" s="5">
        <f t="shared" si="8"/>
        <v>12855.469069918385</v>
      </c>
      <c r="J44" s="5">
        <f t="shared" si="5"/>
        <v>165263085.00762826</v>
      </c>
    </row>
    <row r="45" spans="1:10" x14ac:dyDescent="0.3">
      <c r="A45">
        <v>201607</v>
      </c>
      <c r="B45" t="s">
        <v>30</v>
      </c>
      <c r="C45">
        <v>43</v>
      </c>
      <c r="D45" s="28">
        <f>Data!B45</f>
        <v>987764</v>
      </c>
      <c r="E45" s="5">
        <f t="shared" si="6"/>
        <v>430800.21082708158</v>
      </c>
      <c r="F45" s="29">
        <f t="shared" si="7"/>
        <v>2.3695601673579905</v>
      </c>
      <c r="G45" s="5">
        <f t="shared" si="3"/>
        <v>1020807.019665277</v>
      </c>
      <c r="H45" s="28">
        <f t="shared" si="4"/>
        <v>-33043.019665276981</v>
      </c>
      <c r="I45" s="5">
        <f t="shared" si="8"/>
        <v>33043.019665276981</v>
      </c>
      <c r="J45" s="5">
        <f t="shared" si="5"/>
        <v>1091841148.5998812</v>
      </c>
    </row>
    <row r="46" spans="1:10" x14ac:dyDescent="0.3">
      <c r="A46">
        <v>201608</v>
      </c>
      <c r="B46" t="s">
        <v>31</v>
      </c>
      <c r="C46">
        <v>44</v>
      </c>
      <c r="D46" s="28">
        <f>Data!B46</f>
        <v>1038554</v>
      </c>
      <c r="E46" s="5">
        <f t="shared" si="6"/>
        <v>434602.92902658146</v>
      </c>
      <c r="F46" s="29">
        <f t="shared" si="7"/>
        <v>2.5115220603397792</v>
      </c>
      <c r="G46" s="5">
        <f t="shared" si="3"/>
        <v>1091514.8437385426</v>
      </c>
      <c r="H46" s="28">
        <f t="shared" si="4"/>
        <v>-52960.843738542637</v>
      </c>
      <c r="I46" s="5">
        <f t="shared" si="8"/>
        <v>52960.843738542637</v>
      </c>
      <c r="J46" s="5">
        <f t="shared" si="5"/>
        <v>2804850969.4983306</v>
      </c>
    </row>
    <row r="47" spans="1:10" x14ac:dyDescent="0.3">
      <c r="A47">
        <v>201609</v>
      </c>
      <c r="B47" t="s">
        <v>32</v>
      </c>
      <c r="C47">
        <v>45</v>
      </c>
      <c r="D47" s="28">
        <f>Data!B47</f>
        <v>897902</v>
      </c>
      <c r="E47" s="5">
        <f t="shared" si="6"/>
        <v>438405.64722608135</v>
      </c>
      <c r="F47" s="29">
        <f t="shared" si="7"/>
        <v>2.1614886153550179</v>
      </c>
      <c r="G47" s="5">
        <f t="shared" si="3"/>
        <v>947608.81538652303</v>
      </c>
      <c r="H47" s="28">
        <f t="shared" si="4"/>
        <v>-49706.815386523027</v>
      </c>
      <c r="I47" s="5">
        <f t="shared" si="8"/>
        <v>49706.815386523027</v>
      </c>
      <c r="J47" s="5">
        <f t="shared" si="5"/>
        <v>2470767495.8698821</v>
      </c>
    </row>
    <row r="48" spans="1:10" x14ac:dyDescent="0.3">
      <c r="A48">
        <v>201610</v>
      </c>
      <c r="B48" t="s">
        <v>33</v>
      </c>
      <c r="C48">
        <v>46</v>
      </c>
      <c r="D48" s="28">
        <f>Data!B48</f>
        <v>433889</v>
      </c>
      <c r="E48" s="5">
        <f t="shared" si="6"/>
        <v>442208.36542558123</v>
      </c>
      <c r="F48" s="29">
        <f t="shared" si="7"/>
        <v>1.024129354120856</v>
      </c>
      <c r="G48" s="5">
        <f t="shared" si="3"/>
        <v>452878.56767014001</v>
      </c>
      <c r="H48" s="28">
        <f t="shared" si="4"/>
        <v>-18989.567670140008</v>
      </c>
      <c r="I48" s="5">
        <f t="shared" si="8"/>
        <v>18989.567670140008</v>
      </c>
      <c r="J48" s="5">
        <f t="shared" si="5"/>
        <v>360603680.29882663</v>
      </c>
    </row>
    <row r="49" spans="1:10" x14ac:dyDescent="0.3">
      <c r="A49">
        <v>201611</v>
      </c>
      <c r="B49" t="s">
        <v>34</v>
      </c>
      <c r="C49">
        <v>47</v>
      </c>
      <c r="D49" s="28">
        <f>Data!B49</f>
        <v>6708</v>
      </c>
      <c r="E49" s="5">
        <f t="shared" si="6"/>
        <v>446011.08362508105</v>
      </c>
      <c r="F49" s="29">
        <f t="shared" si="7"/>
        <v>3.3713379568093088E-2</v>
      </c>
      <c r="G49" s="5">
        <f t="shared" si="3"/>
        <v>15036.540953828866</v>
      </c>
      <c r="H49" s="28">
        <f t="shared" si="4"/>
        <v>-8328.5409538288659</v>
      </c>
      <c r="I49" s="5">
        <f t="shared" si="8"/>
        <v>8328.5409538288659</v>
      </c>
      <c r="J49" s="5">
        <f t="shared" si="5"/>
        <v>69364594.419604629</v>
      </c>
    </row>
    <row r="50" spans="1:10" x14ac:dyDescent="0.3">
      <c r="A50">
        <v>201612</v>
      </c>
      <c r="B50" t="s">
        <v>35</v>
      </c>
      <c r="C50">
        <v>48</v>
      </c>
      <c r="D50" s="28">
        <f>Data!B50</f>
        <v>1</v>
      </c>
      <c r="E50" s="5">
        <f t="shared" si="6"/>
        <v>449813.80182458094</v>
      </c>
      <c r="F50" s="29">
        <f t="shared" si="7"/>
        <v>4.3400640477328769E-3</v>
      </c>
      <c r="G50" s="5">
        <f t="shared" si="3"/>
        <v>1952.2207094729049</v>
      </c>
      <c r="H50" s="28">
        <f t="shared" si="4"/>
        <v>-1951.2207094729049</v>
      </c>
      <c r="I50" s="5">
        <f t="shared" si="8"/>
        <v>1951.2207094729049</v>
      </c>
      <c r="J50" s="5">
        <f t="shared" si="5"/>
        <v>3807262.2570759463</v>
      </c>
    </row>
    <row r="51" spans="1:10" x14ac:dyDescent="0.3">
      <c r="A51">
        <v>201701</v>
      </c>
      <c r="B51" t="s">
        <v>24</v>
      </c>
      <c r="C51">
        <v>49</v>
      </c>
      <c r="D51" s="28">
        <f>Data!B51</f>
        <v>1</v>
      </c>
      <c r="E51" s="5">
        <f t="shared" si="6"/>
        <v>453616.52002408076</v>
      </c>
      <c r="F51" s="29">
        <f t="shared" si="7"/>
        <v>0</v>
      </c>
      <c r="G51" s="5">
        <f t="shared" ref="G51:G58" si="9">E51*F51</f>
        <v>0</v>
      </c>
      <c r="H51" s="28">
        <f t="shared" si="4"/>
        <v>1</v>
      </c>
      <c r="I51" s="5">
        <f t="shared" si="8"/>
        <v>1</v>
      </c>
      <c r="J51" s="5">
        <f t="shared" ref="J51:J62" si="10">I51^2</f>
        <v>1</v>
      </c>
    </row>
    <row r="52" spans="1:10" x14ac:dyDescent="0.3">
      <c r="A52">
        <v>201702</v>
      </c>
      <c r="B52" t="s">
        <v>25</v>
      </c>
      <c r="C52">
        <v>50</v>
      </c>
      <c r="D52" s="28">
        <f>Data!B52</f>
        <v>1</v>
      </c>
      <c r="E52" s="5">
        <f t="shared" si="6"/>
        <v>457419.23822358064</v>
      </c>
      <c r="F52" s="29">
        <f t="shared" si="7"/>
        <v>4.9573894978312287E-5</v>
      </c>
      <c r="G52" s="5">
        <f t="shared" si="9"/>
        <v>22.676053276755397</v>
      </c>
      <c r="H52" s="28">
        <f t="shared" si="4"/>
        <v>-21.676053276755397</v>
      </c>
      <c r="I52" s="5">
        <f t="shared" si="8"/>
        <v>21.676053276755397</v>
      </c>
      <c r="J52" s="5">
        <f t="shared" si="10"/>
        <v>469.85128565673836</v>
      </c>
    </row>
    <row r="53" spans="1:10" x14ac:dyDescent="0.3">
      <c r="A53">
        <v>201703</v>
      </c>
      <c r="B53" t="s">
        <v>26</v>
      </c>
      <c r="C53">
        <v>51</v>
      </c>
      <c r="D53" s="28">
        <f>Data!B53</f>
        <v>10010</v>
      </c>
      <c r="E53" s="5">
        <f t="shared" si="6"/>
        <v>461221.95642308053</v>
      </c>
      <c r="F53" s="29">
        <f t="shared" si="7"/>
        <v>2.3606045127725392E-2</v>
      </c>
      <c r="G53" s="5">
        <f t="shared" si="9"/>
        <v>10887.626317221033</v>
      </c>
      <c r="H53" s="28">
        <f t="shared" si="4"/>
        <v>-877.62631722103288</v>
      </c>
      <c r="I53" s="5">
        <f t="shared" si="8"/>
        <v>877.62631722103288</v>
      </c>
      <c r="J53" s="5">
        <f t="shared" si="10"/>
        <v>770227.95267895306</v>
      </c>
    </row>
    <row r="54" spans="1:10" x14ac:dyDescent="0.3">
      <c r="A54">
        <v>201704</v>
      </c>
      <c r="B54" t="s">
        <v>27</v>
      </c>
      <c r="C54">
        <v>52</v>
      </c>
      <c r="D54" s="28">
        <f>Data!B54</f>
        <v>141185</v>
      </c>
      <c r="E54" s="5">
        <f t="shared" si="6"/>
        <v>465024.67462258041</v>
      </c>
      <c r="F54" s="29">
        <f t="shared" si="7"/>
        <v>0.28507494398802152</v>
      </c>
      <c r="G54" s="5">
        <f t="shared" si="9"/>
        <v>132566.88307108005</v>
      </c>
      <c r="H54" s="28">
        <f t="shared" si="4"/>
        <v>8618.1169289199461</v>
      </c>
      <c r="I54" s="5">
        <f t="shared" si="8"/>
        <v>8618.1169289199461</v>
      </c>
      <c r="J54" s="5">
        <f t="shared" si="10"/>
        <v>74271939.400536567</v>
      </c>
    </row>
    <row r="55" spans="1:10" x14ac:dyDescent="0.3">
      <c r="A55">
        <v>201705</v>
      </c>
      <c r="B55" t="s">
        <v>28</v>
      </c>
      <c r="C55">
        <v>53</v>
      </c>
      <c r="D55" s="28">
        <f>Data!B55</f>
        <v>699165</v>
      </c>
      <c r="E55" s="5">
        <f t="shared" si="6"/>
        <v>468827.39282208023</v>
      </c>
      <c r="F55" s="29">
        <f t="shared" si="7"/>
        <v>1.4819098334343219</v>
      </c>
      <c r="G55" s="5">
        <f t="shared" si="9"/>
        <v>694759.92360641633</v>
      </c>
      <c r="H55" s="28">
        <f t="shared" si="4"/>
        <v>4405.0763935836731</v>
      </c>
      <c r="I55" s="5">
        <f t="shared" si="8"/>
        <v>4405.0763935836731</v>
      </c>
      <c r="J55" s="5">
        <f t="shared" si="10"/>
        <v>19404698.033308141</v>
      </c>
    </row>
    <row r="56" spans="1:10" x14ac:dyDescent="0.3">
      <c r="A56">
        <v>201706</v>
      </c>
      <c r="B56" t="s">
        <v>29</v>
      </c>
      <c r="C56">
        <v>54</v>
      </c>
      <c r="D56" s="28">
        <f>Data!B56</f>
        <v>953299</v>
      </c>
      <c r="E56" s="5">
        <f t="shared" si="6"/>
        <v>472630.11102158006</v>
      </c>
      <c r="F56" s="29">
        <f t="shared" si="7"/>
        <v>2.1046059627654818</v>
      </c>
      <c r="G56" s="5">
        <f t="shared" si="9"/>
        <v>994700.14983852906</v>
      </c>
      <c r="H56" s="28">
        <f t="shared" si="4"/>
        <v>-41401.149838529062</v>
      </c>
      <c r="I56" s="5">
        <f t="shared" si="8"/>
        <v>41401.149838529062</v>
      </c>
      <c r="J56" s="5">
        <f t="shared" si="10"/>
        <v>1714055207.9523349</v>
      </c>
    </row>
    <row r="57" spans="1:10" x14ac:dyDescent="0.3">
      <c r="A57">
        <v>201707</v>
      </c>
      <c r="B57" t="s">
        <v>30</v>
      </c>
      <c r="C57">
        <v>55</v>
      </c>
      <c r="D57" s="28">
        <f>Data!B57</f>
        <v>1042841</v>
      </c>
      <c r="E57" s="5">
        <f t="shared" si="6"/>
        <v>476432.82922107994</v>
      </c>
      <c r="F57" s="29">
        <f t="shared" si="7"/>
        <v>2.3695601673579905</v>
      </c>
      <c r="G57" s="5">
        <f t="shared" si="9"/>
        <v>1128936.2545439431</v>
      </c>
      <c r="H57" s="28">
        <f t="shared" si="4"/>
        <v>-86095.254543943098</v>
      </c>
      <c r="I57" s="5">
        <f t="shared" si="8"/>
        <v>86095.254543943098</v>
      </c>
      <c r="J57" s="5">
        <f t="shared" si="10"/>
        <v>7412392854.9863548</v>
      </c>
    </row>
    <row r="58" spans="1:10" x14ac:dyDescent="0.3">
      <c r="A58">
        <v>201708</v>
      </c>
      <c r="B58" t="s">
        <v>31</v>
      </c>
      <c r="C58">
        <v>56</v>
      </c>
      <c r="D58" s="28">
        <f>Data!B58</f>
        <v>1111001</v>
      </c>
      <c r="E58" s="5">
        <f t="shared" si="6"/>
        <v>480235.54742057982</v>
      </c>
      <c r="F58" s="29">
        <f t="shared" si="7"/>
        <v>2.5115220603397792</v>
      </c>
      <c r="G58" s="5">
        <f t="shared" si="9"/>
        <v>1206122.1715061364</v>
      </c>
      <c r="H58" s="28">
        <f t="shared" si="4"/>
        <v>-95121.171506136423</v>
      </c>
      <c r="I58" s="5">
        <f t="shared" si="8"/>
        <v>95121.171506136423</v>
      </c>
      <c r="J58" s="5">
        <f t="shared" si="10"/>
        <v>9048037268.6998196</v>
      </c>
    </row>
    <row r="59" spans="1:10" x14ac:dyDescent="0.3">
      <c r="A59">
        <v>201709</v>
      </c>
      <c r="B59" t="s">
        <v>32</v>
      </c>
      <c r="C59">
        <v>57</v>
      </c>
      <c r="D59" s="28">
        <f>Data!B59</f>
        <v>969083</v>
      </c>
      <c r="E59" s="5">
        <f t="shared" ref="E59:E62" si="11">$C$93+C59*$C$94</f>
        <v>484038.26562007971</v>
      </c>
      <c r="F59" s="29">
        <f t="shared" si="7"/>
        <v>2.1614886153550179</v>
      </c>
      <c r="G59" s="5">
        <f t="shared" ref="G59:G62" si="12">E59*F59</f>
        <v>1046243.2005339904</v>
      </c>
      <c r="H59" s="28">
        <f t="shared" si="4"/>
        <v>-77160.200533990399</v>
      </c>
      <c r="I59" s="5">
        <f t="shared" si="8"/>
        <v>77160.200533990399</v>
      </c>
      <c r="J59" s="5">
        <f t="shared" si="10"/>
        <v>5953696546.445612</v>
      </c>
    </row>
    <row r="60" spans="1:10" x14ac:dyDescent="0.3">
      <c r="A60">
        <v>201710</v>
      </c>
      <c r="B60" t="s">
        <v>33</v>
      </c>
      <c r="C60">
        <v>58</v>
      </c>
      <c r="D60" s="28">
        <f>Data!B60</f>
        <v>522077</v>
      </c>
      <c r="E60" s="5">
        <f t="shared" si="11"/>
        <v>487840.98381957953</v>
      </c>
      <c r="F60" s="29">
        <f t="shared" si="7"/>
        <v>1.024129354120856</v>
      </c>
      <c r="G60" s="5">
        <f t="shared" si="12"/>
        <v>499612.27167282894</v>
      </c>
      <c r="H60" s="28">
        <f t="shared" si="4"/>
        <v>22464.728327171062</v>
      </c>
      <c r="I60" s="5">
        <f t="shared" si="8"/>
        <v>22464.728327171062</v>
      </c>
      <c r="J60" s="5">
        <f t="shared" si="10"/>
        <v>504664018.81360197</v>
      </c>
    </row>
    <row r="61" spans="1:10" x14ac:dyDescent="0.3">
      <c r="A61">
        <v>201711</v>
      </c>
      <c r="B61" t="s">
        <v>34</v>
      </c>
      <c r="C61">
        <v>59</v>
      </c>
      <c r="D61" s="28">
        <f>Data!B61</f>
        <v>7933</v>
      </c>
      <c r="E61" s="5">
        <f t="shared" si="11"/>
        <v>491643.70201907941</v>
      </c>
      <c r="F61" s="29">
        <f t="shared" si="7"/>
        <v>3.3713379568093088E-2</v>
      </c>
      <c r="G61" s="5">
        <f t="shared" si="12"/>
        <v>16574.970738431679</v>
      </c>
      <c r="H61" s="28">
        <f t="shared" si="4"/>
        <v>-8641.9707384316789</v>
      </c>
      <c r="I61" s="5">
        <f t="shared" si="8"/>
        <v>8641.9707384316789</v>
      </c>
      <c r="J61" s="5">
        <f t="shared" si="10"/>
        <v>74683658.243909374</v>
      </c>
    </row>
    <row r="62" spans="1:10" x14ac:dyDescent="0.3">
      <c r="A62">
        <v>201712</v>
      </c>
      <c r="B62" t="s">
        <v>35</v>
      </c>
      <c r="C62">
        <v>60</v>
      </c>
      <c r="D62" s="28">
        <f>Data!B62</f>
        <v>7022</v>
      </c>
      <c r="E62" s="5">
        <f t="shared" si="11"/>
        <v>495446.42021857924</v>
      </c>
      <c r="F62" s="29">
        <f t="shared" si="7"/>
        <v>4.3400640477328769E-3</v>
      </c>
      <c r="G62" s="5">
        <f t="shared" si="12"/>
        <v>2150.2691959686108</v>
      </c>
      <c r="H62" s="28">
        <f t="shared" si="4"/>
        <v>4871.7308040313892</v>
      </c>
      <c r="I62" s="5">
        <f t="shared" si="8"/>
        <v>4871.7308040313892</v>
      </c>
      <c r="J62" s="5">
        <f t="shared" si="10"/>
        <v>23733761.026948325</v>
      </c>
    </row>
    <row r="63" spans="1:10" x14ac:dyDescent="0.3">
      <c r="A63" s="49">
        <v>201801</v>
      </c>
      <c r="B63" s="49" t="s">
        <v>24</v>
      </c>
      <c r="C63" s="49">
        <v>61</v>
      </c>
      <c r="D63" s="43">
        <f>Data!B63</f>
        <v>6154</v>
      </c>
      <c r="E63" s="7">
        <f t="shared" ref="E63:E74" si="13">$C$93+C63*$C$94</f>
        <v>499249.13841807912</v>
      </c>
      <c r="F63" s="54">
        <f t="shared" si="7"/>
        <v>0</v>
      </c>
      <c r="G63" s="7">
        <f t="shared" ref="G63:G74" si="14">E63*F63</f>
        <v>0</v>
      </c>
      <c r="H63" s="43">
        <f t="shared" si="4"/>
        <v>6154</v>
      </c>
      <c r="I63" s="7">
        <f t="shared" si="8"/>
        <v>6154</v>
      </c>
      <c r="J63" s="7">
        <f t="shared" ref="J63:J74" si="15">I63^2</f>
        <v>37871716</v>
      </c>
    </row>
    <row r="64" spans="1:10" x14ac:dyDescent="0.3">
      <c r="A64" s="49">
        <v>201802</v>
      </c>
      <c r="B64" s="49" t="s">
        <v>25</v>
      </c>
      <c r="C64" s="49">
        <v>62</v>
      </c>
      <c r="D64" s="43">
        <f>Data!B64</f>
        <v>6277</v>
      </c>
      <c r="E64" s="7">
        <f t="shared" si="13"/>
        <v>503051.856617579</v>
      </c>
      <c r="F64" s="54">
        <f t="shared" si="7"/>
        <v>4.9573894978312287E-5</v>
      </c>
      <c r="G64" s="7">
        <f t="shared" si="14"/>
        <v>24.938239908604871</v>
      </c>
      <c r="H64" s="43">
        <f t="shared" si="4"/>
        <v>6252.0617600913947</v>
      </c>
      <c r="I64" s="7">
        <f t="shared" si="8"/>
        <v>6252.0617600913947</v>
      </c>
      <c r="J64" s="7">
        <f t="shared" si="15"/>
        <v>39088276.251997106</v>
      </c>
    </row>
    <row r="65" spans="1:10" x14ac:dyDescent="0.3">
      <c r="A65" s="49">
        <v>201803</v>
      </c>
      <c r="B65" s="49" t="s">
        <v>26</v>
      </c>
      <c r="C65" s="49">
        <v>63</v>
      </c>
      <c r="D65" s="43">
        <f>Data!B65</f>
        <v>24428</v>
      </c>
      <c r="E65" s="7">
        <f t="shared" si="13"/>
        <v>506854.57481707889</v>
      </c>
      <c r="F65" s="54">
        <f t="shared" si="7"/>
        <v>2.3606045127725392E-2</v>
      </c>
      <c r="G65" s="7">
        <f t="shared" si="14"/>
        <v>11964.83196632603</v>
      </c>
      <c r="H65" s="43">
        <f t="shared" si="4"/>
        <v>12463.16803367397</v>
      </c>
      <c r="I65" s="7">
        <f t="shared" si="8"/>
        <v>12463.16803367397</v>
      </c>
      <c r="J65" s="7">
        <f t="shared" si="15"/>
        <v>155330557.43559268</v>
      </c>
    </row>
    <row r="66" spans="1:10" x14ac:dyDescent="0.3">
      <c r="A66" s="49">
        <v>201804</v>
      </c>
      <c r="B66" s="49" t="s">
        <v>27</v>
      </c>
      <c r="C66" s="49">
        <v>64</v>
      </c>
      <c r="D66" s="43">
        <f>Data!B66</f>
        <v>147176</v>
      </c>
      <c r="E66" s="7">
        <f t="shared" si="13"/>
        <v>510657.29301657871</v>
      </c>
      <c r="F66" s="54">
        <f t="shared" si="7"/>
        <v>0.28507494398802152</v>
      </c>
      <c r="G66" s="7">
        <f t="shared" si="14"/>
        <v>145575.59920377587</v>
      </c>
      <c r="H66" s="43">
        <f t="shared" si="4"/>
        <v>1600.4007962241303</v>
      </c>
      <c r="I66" s="7">
        <f t="shared" si="8"/>
        <v>1600.4007962241303</v>
      </c>
      <c r="J66" s="7">
        <f t="shared" si="15"/>
        <v>2561282.7085548304</v>
      </c>
    </row>
    <row r="67" spans="1:10" x14ac:dyDescent="0.3">
      <c r="A67" s="49">
        <v>201805</v>
      </c>
      <c r="B67" s="49" t="s">
        <v>28</v>
      </c>
      <c r="C67" s="49">
        <v>65</v>
      </c>
      <c r="D67" s="43">
        <f>Data!B67</f>
        <v>766682</v>
      </c>
      <c r="E67" s="7">
        <f t="shared" si="13"/>
        <v>514460.01121607854</v>
      </c>
      <c r="F67" s="54">
        <f t="shared" ref="F67:F74" si="16">VLOOKUP(B67,MultSeason,4)</f>
        <v>1.4819098334343219</v>
      </c>
      <c r="G67" s="7">
        <f t="shared" si="14"/>
        <v>762383.34952983831</v>
      </c>
      <c r="H67" s="43">
        <f t="shared" si="4"/>
        <v>4298.6504701616941</v>
      </c>
      <c r="I67" s="7">
        <f t="shared" ref="I67:I74" si="17">ABS(D67-G67)</f>
        <v>4298.6504701616941</v>
      </c>
      <c r="J67" s="7">
        <f t="shared" si="15"/>
        <v>18478395.864621352</v>
      </c>
    </row>
    <row r="68" spans="1:10" x14ac:dyDescent="0.3">
      <c r="A68" s="49">
        <v>201806</v>
      </c>
      <c r="B68" s="49" t="s">
        <v>29</v>
      </c>
      <c r="C68" s="49">
        <v>66</v>
      </c>
      <c r="D68" s="43">
        <f>Data!B68</f>
        <v>1029274</v>
      </c>
      <c r="E68" s="7">
        <f t="shared" si="13"/>
        <v>518262.72941557842</v>
      </c>
      <c r="F68" s="54">
        <f t="shared" si="16"/>
        <v>2.1046059627654818</v>
      </c>
      <c r="G68" s="7">
        <f t="shared" si="14"/>
        <v>1090738.8306071397</v>
      </c>
      <c r="H68" s="43">
        <f t="shared" ref="H68:H74" si="18">D68-G68</f>
        <v>-61464.830607139738</v>
      </c>
      <c r="I68" s="7">
        <f t="shared" si="17"/>
        <v>61464.830607139738</v>
      </c>
      <c r="J68" s="7">
        <f t="shared" si="15"/>
        <v>3777925401.5643821</v>
      </c>
    </row>
    <row r="69" spans="1:10" x14ac:dyDescent="0.3">
      <c r="A69" s="49">
        <v>201807</v>
      </c>
      <c r="B69" s="49" t="s">
        <v>30</v>
      </c>
      <c r="C69" s="49">
        <v>67</v>
      </c>
      <c r="D69" s="43">
        <f>Data!B69</f>
        <v>1097861</v>
      </c>
      <c r="E69" s="7">
        <f t="shared" si="13"/>
        <v>522065.4476150783</v>
      </c>
      <c r="F69" s="54">
        <f t="shared" si="16"/>
        <v>2.3695601673579905</v>
      </c>
      <c r="G69" s="7">
        <f t="shared" si="14"/>
        <v>1237065.4894226091</v>
      </c>
      <c r="H69" s="43">
        <f t="shared" si="18"/>
        <v>-139204.4894226091</v>
      </c>
      <c r="I69" s="7">
        <f t="shared" si="17"/>
        <v>139204.4894226091</v>
      </c>
      <c r="J69" s="7">
        <f t="shared" si="15"/>
        <v>19377889875.409286</v>
      </c>
    </row>
    <row r="70" spans="1:10" x14ac:dyDescent="0.3">
      <c r="A70" s="49">
        <v>201808</v>
      </c>
      <c r="B70" s="49" t="s">
        <v>31</v>
      </c>
      <c r="C70" s="49">
        <v>68</v>
      </c>
      <c r="D70" s="43">
        <f>Data!B70</f>
        <v>1161093</v>
      </c>
      <c r="E70" s="7">
        <f t="shared" si="13"/>
        <v>525868.16581457818</v>
      </c>
      <c r="F70" s="54">
        <f t="shared" si="16"/>
        <v>2.5115220603397792</v>
      </c>
      <c r="G70" s="7">
        <f t="shared" si="14"/>
        <v>1320729.49927373</v>
      </c>
      <c r="H70" s="43">
        <f t="shared" si="18"/>
        <v>-159636.49927372998</v>
      </c>
      <c r="I70" s="7">
        <f t="shared" si="17"/>
        <v>159636.49927372998</v>
      </c>
      <c r="J70" s="7">
        <f t="shared" si="15"/>
        <v>25483811900.37159</v>
      </c>
    </row>
    <row r="71" spans="1:10" x14ac:dyDescent="0.3">
      <c r="A71" s="49">
        <v>201809</v>
      </c>
      <c r="B71" s="49" t="s">
        <v>32</v>
      </c>
      <c r="C71" s="49">
        <v>69</v>
      </c>
      <c r="D71" s="43">
        <f>Data!B71</f>
        <v>959540</v>
      </c>
      <c r="E71" s="7">
        <f t="shared" si="13"/>
        <v>529670.88401407795</v>
      </c>
      <c r="F71" s="54">
        <f t="shared" si="16"/>
        <v>2.1614886153550179</v>
      </c>
      <c r="G71" s="7">
        <f t="shared" si="14"/>
        <v>1144877.5856814575</v>
      </c>
      <c r="H71" s="43">
        <f t="shared" si="18"/>
        <v>-185337.58568145754</v>
      </c>
      <c r="I71" s="7">
        <f t="shared" si="17"/>
        <v>185337.58568145754</v>
      </c>
      <c r="J71" s="7">
        <f t="shared" si="15"/>
        <v>34350020666.231613</v>
      </c>
    </row>
    <row r="72" spans="1:10" x14ac:dyDescent="0.3">
      <c r="A72" s="49">
        <v>201810</v>
      </c>
      <c r="B72" s="49" t="s">
        <v>33</v>
      </c>
      <c r="C72" s="49">
        <v>70</v>
      </c>
      <c r="D72" s="43">
        <f>Data!B72</f>
        <v>548609</v>
      </c>
      <c r="E72" s="7">
        <f t="shared" si="13"/>
        <v>533473.60221357783</v>
      </c>
      <c r="F72" s="54">
        <f t="shared" si="16"/>
        <v>1.024129354120856</v>
      </c>
      <c r="G72" s="7">
        <f t="shared" si="14"/>
        <v>546345.97567551793</v>
      </c>
      <c r="H72" s="43">
        <f t="shared" si="18"/>
        <v>2263.024324482074</v>
      </c>
      <c r="I72" s="7">
        <f t="shared" si="17"/>
        <v>2263.024324482074</v>
      </c>
      <c r="J72" s="7">
        <f t="shared" si="15"/>
        <v>5121279.0931975478</v>
      </c>
    </row>
    <row r="73" spans="1:10" x14ac:dyDescent="0.3">
      <c r="A73" s="49">
        <v>201811</v>
      </c>
      <c r="B73" s="49" t="s">
        <v>34</v>
      </c>
      <c r="C73" s="49">
        <v>71</v>
      </c>
      <c r="D73" s="43">
        <f>Data!B73</f>
        <v>11794</v>
      </c>
      <c r="E73" s="7">
        <f t="shared" si="13"/>
        <v>537276.32041307772</v>
      </c>
      <c r="F73" s="54">
        <f t="shared" si="16"/>
        <v>3.3713379568093088E-2</v>
      </c>
      <c r="G73" s="7">
        <f t="shared" si="14"/>
        <v>18113.400523034488</v>
      </c>
      <c r="H73" s="43">
        <f t="shared" si="18"/>
        <v>-6319.4005230344883</v>
      </c>
      <c r="I73" s="7">
        <f t="shared" si="17"/>
        <v>6319.4005230344883</v>
      </c>
      <c r="J73" s="7">
        <f t="shared" si="15"/>
        <v>39934822.970528565</v>
      </c>
    </row>
    <row r="74" spans="1:10" x14ac:dyDescent="0.3">
      <c r="A74" s="49">
        <v>201812</v>
      </c>
      <c r="B74" s="49" t="s">
        <v>35</v>
      </c>
      <c r="C74" s="49">
        <v>72</v>
      </c>
      <c r="D74" s="43">
        <f>Data!B74</f>
        <v>1952</v>
      </c>
      <c r="E74" s="7">
        <f t="shared" si="13"/>
        <v>541079.0386125776</v>
      </c>
      <c r="F74" s="54">
        <f t="shared" si="16"/>
        <v>4.3400640477328769E-3</v>
      </c>
      <c r="G74" s="7">
        <f t="shared" si="14"/>
        <v>2348.3176824643169</v>
      </c>
      <c r="H74" s="43">
        <f t="shared" si="18"/>
        <v>-396.31768246431693</v>
      </c>
      <c r="I74" s="7">
        <f t="shared" si="17"/>
        <v>396.31768246431693</v>
      </c>
      <c r="J74" s="7">
        <f t="shared" si="15"/>
        <v>157067.70543388714</v>
      </c>
    </row>
    <row r="77" spans="1:10" x14ac:dyDescent="0.3">
      <c r="B77" t="s">
        <v>1</v>
      </c>
      <c r="I77"/>
      <c r="J77"/>
    </row>
    <row r="78" spans="1:10" ht="15" thickBot="1" x14ac:dyDescent="0.35">
      <c r="I78"/>
      <c r="J78"/>
    </row>
    <row r="79" spans="1:10" x14ac:dyDescent="0.3">
      <c r="B79" s="4" t="s">
        <v>2</v>
      </c>
      <c r="C79" s="4"/>
      <c r="I79"/>
      <c r="J79"/>
    </row>
    <row r="80" spans="1:10" x14ac:dyDescent="0.3">
      <c r="B80" s="1" t="s">
        <v>3</v>
      </c>
      <c r="C80" s="69">
        <v>0.16685608148413</v>
      </c>
      <c r="I80"/>
      <c r="J80"/>
    </row>
    <row r="81" spans="2:11" x14ac:dyDescent="0.3">
      <c r="B81" s="1" t="s">
        <v>4</v>
      </c>
      <c r="C81" s="69">
        <v>2.7840951928238631E-2</v>
      </c>
      <c r="I81"/>
      <c r="J81"/>
    </row>
    <row r="82" spans="2:11" x14ac:dyDescent="0.3">
      <c r="B82" s="1" t="s">
        <v>5</v>
      </c>
      <c r="C82" s="69">
        <v>1.1079589030449642E-2</v>
      </c>
      <c r="I82"/>
      <c r="J82"/>
    </row>
    <row r="83" spans="2:11" x14ac:dyDescent="0.3">
      <c r="B83" s="1" t="s">
        <v>6</v>
      </c>
      <c r="C83" s="69">
        <v>395806.29130074958</v>
      </c>
      <c r="I83"/>
      <c r="J83"/>
    </row>
    <row r="84" spans="2:11" ht="15" thickBot="1" x14ac:dyDescent="0.35">
      <c r="B84" s="2" t="s">
        <v>7</v>
      </c>
      <c r="C84" s="2">
        <v>60</v>
      </c>
      <c r="I84"/>
      <c r="J84"/>
    </row>
    <row r="85" spans="2:11" x14ac:dyDescent="0.3">
      <c r="I85"/>
      <c r="J85"/>
    </row>
    <row r="86" spans="2:11" ht="15" thickBot="1" x14ac:dyDescent="0.35">
      <c r="B86" t="s">
        <v>8</v>
      </c>
      <c r="I86"/>
      <c r="J86"/>
    </row>
    <row r="87" spans="2:11" x14ac:dyDescent="0.3">
      <c r="B87" s="3"/>
      <c r="C87" s="3" t="s">
        <v>13</v>
      </c>
      <c r="D87" s="3" t="s">
        <v>14</v>
      </c>
      <c r="E87" s="3" t="s">
        <v>15</v>
      </c>
      <c r="F87" s="3" t="s">
        <v>16</v>
      </c>
      <c r="G87" s="3" t="s">
        <v>17</v>
      </c>
      <c r="H87" s="9"/>
      <c r="I87"/>
      <c r="J87"/>
    </row>
    <row r="88" spans="2:11" x14ac:dyDescent="0.3">
      <c r="B88" s="1" t="s">
        <v>9</v>
      </c>
      <c r="C88" s="1">
        <v>1</v>
      </c>
      <c r="D88" s="1">
        <v>260219679358.01172</v>
      </c>
      <c r="E88" s="1">
        <v>260219679358.01172</v>
      </c>
      <c r="F88" s="1">
        <v>1.661019578062543</v>
      </c>
      <c r="G88" s="1">
        <v>0.20258270308808962</v>
      </c>
      <c r="H88" s="1"/>
      <c r="I88"/>
      <c r="J88"/>
    </row>
    <row r="89" spans="2:11" x14ac:dyDescent="0.3">
      <c r="B89" s="1" t="s">
        <v>10</v>
      </c>
      <c r="C89" s="1">
        <v>58</v>
      </c>
      <c r="D89" s="1">
        <v>9086431973528.7227</v>
      </c>
      <c r="E89" s="1">
        <v>156662620233.25385</v>
      </c>
      <c r="F89" s="1"/>
      <c r="G89" s="1"/>
      <c r="H89" s="1"/>
      <c r="I89"/>
      <c r="J89"/>
    </row>
    <row r="90" spans="2:11" ht="15" thickBot="1" x14ac:dyDescent="0.35">
      <c r="B90" s="2" t="s">
        <v>11</v>
      </c>
      <c r="C90" s="2">
        <v>59</v>
      </c>
      <c r="D90" s="2">
        <v>9346651652886.7344</v>
      </c>
      <c r="E90" s="2"/>
      <c r="F90" s="2"/>
      <c r="G90" s="2"/>
      <c r="H90" s="1"/>
      <c r="I90"/>
      <c r="J90"/>
    </row>
    <row r="91" spans="2:11" ht="15" thickBot="1" x14ac:dyDescent="0.35">
      <c r="I91"/>
      <c r="J91"/>
    </row>
    <row r="92" spans="2:11" x14ac:dyDescent="0.3">
      <c r="B92" s="3"/>
      <c r="C92" s="3" t="s">
        <v>18</v>
      </c>
      <c r="D92" s="3" t="s">
        <v>6</v>
      </c>
      <c r="E92" s="3" t="s">
        <v>19</v>
      </c>
      <c r="F92" s="3" t="s">
        <v>20</v>
      </c>
      <c r="G92" s="3" t="s">
        <v>21</v>
      </c>
      <c r="H92" s="3" t="s">
        <v>62</v>
      </c>
      <c r="J92" s="9"/>
      <c r="K92" s="9"/>
    </row>
    <row r="93" spans="2:11" x14ac:dyDescent="0.3">
      <c r="B93" s="1" t="s">
        <v>12</v>
      </c>
      <c r="C93" s="8">
        <v>267283.32824858755</v>
      </c>
      <c r="D93" s="1">
        <v>103487.70239511091</v>
      </c>
      <c r="E93" s="69">
        <v>2.582754492201528</v>
      </c>
      <c r="F93" s="69">
        <v>1.2346559337662041E-2</v>
      </c>
      <c r="G93" s="69">
        <v>60130.184970275295</v>
      </c>
      <c r="H93" s="69">
        <v>474436.47152689984</v>
      </c>
      <c r="J93" s="1"/>
      <c r="K93" s="1"/>
    </row>
    <row r="94" spans="2:11" ht="15" thickBot="1" x14ac:dyDescent="0.35">
      <c r="B94" s="2" t="s">
        <v>0</v>
      </c>
      <c r="C94" s="64">
        <v>3802.7181994998618</v>
      </c>
      <c r="D94" s="2">
        <v>2950.5757415506305</v>
      </c>
      <c r="E94" s="70">
        <v>1.2888054849598272</v>
      </c>
      <c r="F94" s="70">
        <v>0.20258270308809054</v>
      </c>
      <c r="G94" s="70">
        <v>-2103.5008506568283</v>
      </c>
      <c r="H94" s="70">
        <v>9708.937249656552</v>
      </c>
      <c r="J94" s="1"/>
      <c r="K94" s="1"/>
    </row>
    <row r="95" spans="2:11" x14ac:dyDescent="0.3">
      <c r="I95"/>
      <c r="J95"/>
    </row>
    <row r="96" spans="2:11" x14ac:dyDescent="0.3">
      <c r="I96"/>
      <c r="J96"/>
    </row>
    <row r="97" spans="9:10" x14ac:dyDescent="0.3">
      <c r="I97"/>
      <c r="J97"/>
    </row>
  </sheetData>
  <sortState xmlns:xlrd2="http://schemas.microsoft.com/office/spreadsheetml/2017/richdata2" ref="E134:F145">
    <sortCondition ref="E134:E145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6C918-E8F0-45A3-93EB-D560AAAB003E}">
  <dimension ref="A1:J84"/>
  <sheetViews>
    <sheetView showGridLines="0" topLeftCell="A49" workbookViewId="0">
      <selection activeCell="V10" sqref="V10"/>
    </sheetView>
  </sheetViews>
  <sheetFormatPr defaultRowHeight="14.4" x14ac:dyDescent="0.3"/>
  <cols>
    <col min="2" max="2" width="8.88671875" hidden="1" customWidth="1"/>
    <col min="3" max="3" width="11.33203125" hidden="1" customWidth="1"/>
    <col min="4" max="4" width="13.44140625" bestFit="1" customWidth="1"/>
    <col min="5" max="5" width="11.33203125" bestFit="1" customWidth="1"/>
    <col min="6" max="6" width="12.21875" bestFit="1" customWidth="1"/>
    <col min="7" max="8" width="9.109375" customWidth="1"/>
    <col min="9" max="9" width="11.88671875" style="5" bestFit="1" customWidth="1"/>
    <col min="10" max="10" width="15.77734375" style="5" bestFit="1" customWidth="1"/>
  </cols>
  <sheetData>
    <row r="1" spans="1:10" x14ac:dyDescent="0.3">
      <c r="I1"/>
      <c r="J1"/>
    </row>
    <row r="2" spans="1:10" ht="28.8" x14ac:dyDescent="0.3">
      <c r="C2" s="46" t="s">
        <v>0</v>
      </c>
      <c r="D2" s="46" t="s">
        <v>44</v>
      </c>
      <c r="E2" s="46" t="s">
        <v>22</v>
      </c>
      <c r="F2" s="47" t="s">
        <v>23</v>
      </c>
      <c r="G2" s="47" t="s">
        <v>56</v>
      </c>
      <c r="H2" s="47" t="s">
        <v>58</v>
      </c>
      <c r="I2" s="5" t="s">
        <v>42</v>
      </c>
      <c r="J2" s="5" t="s">
        <v>38</v>
      </c>
    </row>
    <row r="3" spans="1:10" x14ac:dyDescent="0.3">
      <c r="A3">
        <v>201301</v>
      </c>
      <c r="B3" t="s">
        <v>24</v>
      </c>
      <c r="C3" s="31">
        <v>1</v>
      </c>
      <c r="D3" s="28">
        <f>Data!B3</f>
        <v>1</v>
      </c>
      <c r="E3" s="28">
        <f>Multiplicative!E3</f>
        <v>271086.04644808744</v>
      </c>
      <c r="F3" s="28">
        <f t="shared" ref="F3:F34" si="0">VLOOKUP(B3,AddSeason,4)</f>
        <v>-383266.2333333334</v>
      </c>
      <c r="G3" s="28">
        <f>E3+F3</f>
        <v>-112180.18688524596</v>
      </c>
      <c r="H3" s="28">
        <f>D3-G3</f>
        <v>112181.18688524596</v>
      </c>
      <c r="I3" s="5">
        <f t="shared" ref="I3:I34" si="1">ABS(D3-G3)</f>
        <v>112181.18688524596</v>
      </c>
      <c r="J3" s="5">
        <f>I3^2</f>
        <v>12584618690.982479</v>
      </c>
    </row>
    <row r="4" spans="1:10" x14ac:dyDescent="0.3">
      <c r="A4">
        <v>201302</v>
      </c>
      <c r="B4" t="s">
        <v>25</v>
      </c>
      <c r="C4" s="31">
        <v>2</v>
      </c>
      <c r="D4" s="28">
        <f>Data!B4</f>
        <v>1</v>
      </c>
      <c r="E4" s="28">
        <f>Multiplicative!E4</f>
        <v>274888.76464758726</v>
      </c>
      <c r="F4" s="28">
        <f t="shared" si="0"/>
        <v>-383247.2333333334</v>
      </c>
      <c r="G4" s="28">
        <f t="shared" ref="G4:G62" si="2">E4+F4</f>
        <v>-108358.46868574613</v>
      </c>
      <c r="H4" s="28">
        <f t="shared" ref="H4:H67" si="3">D4-G4</f>
        <v>108359.46868574613</v>
      </c>
      <c r="I4" s="5">
        <f t="shared" si="1"/>
        <v>108359.46868574613</v>
      </c>
      <c r="J4" s="5">
        <f t="shared" ref="J4:J62" si="4">I4^2</f>
        <v>11741774453.857197</v>
      </c>
    </row>
    <row r="5" spans="1:10" x14ac:dyDescent="0.3">
      <c r="A5">
        <v>201303</v>
      </c>
      <c r="B5" t="s">
        <v>26</v>
      </c>
      <c r="C5" s="31">
        <v>3</v>
      </c>
      <c r="D5" s="28">
        <f>Data!B5</f>
        <v>8711</v>
      </c>
      <c r="E5" s="28">
        <f>Multiplicative!E5</f>
        <v>278691.48284708714</v>
      </c>
      <c r="F5" s="28">
        <f t="shared" si="0"/>
        <v>-374218.83333333337</v>
      </c>
      <c r="G5" s="28">
        <f t="shared" si="2"/>
        <v>-95527.350486246229</v>
      </c>
      <c r="H5" s="28">
        <f t="shared" si="3"/>
        <v>104238.35048624623</v>
      </c>
      <c r="I5" s="5">
        <f t="shared" si="1"/>
        <v>104238.35048624623</v>
      </c>
      <c r="J5" s="5">
        <f t="shared" si="4"/>
        <v>10865633712.09351</v>
      </c>
    </row>
    <row r="6" spans="1:10" x14ac:dyDescent="0.3">
      <c r="A6">
        <v>201304</v>
      </c>
      <c r="B6" t="s">
        <v>27</v>
      </c>
      <c r="C6" s="31">
        <v>4</v>
      </c>
      <c r="D6" s="28">
        <f>Data!B6</f>
        <v>86631</v>
      </c>
      <c r="E6" s="28">
        <f>Multiplicative!E6</f>
        <v>282494.20104658703</v>
      </c>
      <c r="F6" s="28">
        <f t="shared" si="0"/>
        <v>-274006.63333333342</v>
      </c>
      <c r="G6" s="28">
        <f t="shared" si="2"/>
        <v>8487.5677132536075</v>
      </c>
      <c r="H6" s="28">
        <f t="shared" si="3"/>
        <v>78143.432286746392</v>
      </c>
      <c r="I6" s="5">
        <f t="shared" si="1"/>
        <v>78143.432286746392</v>
      </c>
      <c r="J6" s="5">
        <f t="shared" si="4"/>
        <v>6106396009.553319</v>
      </c>
    </row>
    <row r="7" spans="1:10" x14ac:dyDescent="0.3">
      <c r="A7">
        <v>201305</v>
      </c>
      <c r="B7" t="s">
        <v>28</v>
      </c>
      <c r="C7" s="31">
        <v>5</v>
      </c>
      <c r="D7" s="28">
        <f>Data!B7</f>
        <v>459852</v>
      </c>
      <c r="E7" s="28">
        <f>Multiplicative!E7</f>
        <v>286296.91924608685</v>
      </c>
      <c r="F7" s="28">
        <f t="shared" si="0"/>
        <v>184699.7666666666</v>
      </c>
      <c r="G7" s="28">
        <f t="shared" si="2"/>
        <v>470996.68591275346</v>
      </c>
      <c r="H7" s="28">
        <f t="shared" si="3"/>
        <v>-11144.685912753455</v>
      </c>
      <c r="I7" s="5">
        <f t="shared" si="1"/>
        <v>11144.685912753455</v>
      </c>
      <c r="J7" s="5">
        <f t="shared" si="4"/>
        <v>124204024.09392531</v>
      </c>
    </row>
    <row r="8" spans="1:10" x14ac:dyDescent="0.3">
      <c r="A8">
        <v>201306</v>
      </c>
      <c r="B8" t="s">
        <v>29</v>
      </c>
      <c r="C8" s="31">
        <v>6</v>
      </c>
      <c r="D8" s="28">
        <f>Data!B8</f>
        <v>672254</v>
      </c>
      <c r="E8" s="28">
        <f>Multiplicative!E8</f>
        <v>290099.63744558673</v>
      </c>
      <c r="F8" s="28">
        <f t="shared" si="0"/>
        <v>423358.16666666663</v>
      </c>
      <c r="G8" s="28">
        <f t="shared" si="2"/>
        <v>713457.80411225336</v>
      </c>
      <c r="H8" s="28">
        <f t="shared" si="3"/>
        <v>-41203.804112253361</v>
      </c>
      <c r="I8" s="5">
        <f t="shared" si="1"/>
        <v>41203.804112253361</v>
      </c>
      <c r="J8" s="5">
        <f t="shared" si="4"/>
        <v>1697753473.3209469</v>
      </c>
    </row>
    <row r="9" spans="1:10" x14ac:dyDescent="0.3">
      <c r="A9">
        <v>201307</v>
      </c>
      <c r="B9" t="s">
        <v>30</v>
      </c>
      <c r="C9" s="31">
        <v>7</v>
      </c>
      <c r="D9" s="28">
        <f>Data!B9</f>
        <v>765529</v>
      </c>
      <c r="E9" s="28">
        <f>Multiplicative!E9</f>
        <v>293902.35564508662</v>
      </c>
      <c r="F9" s="28">
        <f t="shared" si="0"/>
        <v>524906.16666666663</v>
      </c>
      <c r="G9" s="28">
        <f t="shared" si="2"/>
        <v>818808.52231175324</v>
      </c>
      <c r="H9" s="28">
        <f t="shared" si="3"/>
        <v>-53279.522311753244</v>
      </c>
      <c r="I9" s="5">
        <f t="shared" si="1"/>
        <v>53279.522311753244</v>
      </c>
      <c r="J9" s="5">
        <f t="shared" si="4"/>
        <v>2838707497.7686119</v>
      </c>
    </row>
    <row r="10" spans="1:10" x14ac:dyDescent="0.3">
      <c r="A10">
        <v>201308</v>
      </c>
      <c r="B10" t="s">
        <v>31</v>
      </c>
      <c r="C10" s="31">
        <v>8</v>
      </c>
      <c r="D10" s="28">
        <f>Data!B10</f>
        <v>793619</v>
      </c>
      <c r="E10" s="28">
        <f>Multiplicative!E10</f>
        <v>297705.07384458644</v>
      </c>
      <c r="F10" s="28">
        <f t="shared" si="0"/>
        <v>579315.36666666658</v>
      </c>
      <c r="G10" s="28">
        <f t="shared" si="2"/>
        <v>877020.44051125296</v>
      </c>
      <c r="H10" s="28">
        <f t="shared" si="3"/>
        <v>-83401.440511252964</v>
      </c>
      <c r="I10" s="5">
        <f t="shared" si="1"/>
        <v>83401.440511252964</v>
      </c>
      <c r="J10" s="5">
        <f t="shared" si="4"/>
        <v>6955800279.352067</v>
      </c>
    </row>
    <row r="11" spans="1:10" x14ac:dyDescent="0.3">
      <c r="A11">
        <v>201309</v>
      </c>
      <c r="B11" t="s">
        <v>32</v>
      </c>
      <c r="C11" s="31">
        <v>9</v>
      </c>
      <c r="D11" s="28">
        <f>Data!B11</f>
        <v>680485</v>
      </c>
      <c r="E11" s="28">
        <f>Multiplicative!E11</f>
        <v>301507.79204408632</v>
      </c>
      <c r="F11" s="28">
        <f t="shared" si="0"/>
        <v>445159.36666666658</v>
      </c>
      <c r="G11" s="28">
        <f t="shared" si="2"/>
        <v>746667.15871075285</v>
      </c>
      <c r="H11" s="28">
        <f t="shared" si="3"/>
        <v>-66182.158710752847</v>
      </c>
      <c r="I11" s="5">
        <f t="shared" si="1"/>
        <v>66182.158710752847</v>
      </c>
      <c r="J11" s="5">
        <f t="shared" si="4"/>
        <v>4380078131.6152792</v>
      </c>
    </row>
    <row r="12" spans="1:10" x14ac:dyDescent="0.3">
      <c r="A12">
        <v>201310</v>
      </c>
      <c r="B12" t="s">
        <v>33</v>
      </c>
      <c r="C12" s="31">
        <v>10</v>
      </c>
      <c r="D12" s="28">
        <f>Data!B12</f>
        <v>312767</v>
      </c>
      <c r="E12" s="28">
        <f>Multiplicative!E12</f>
        <v>305310.51024358615</v>
      </c>
      <c r="F12" s="28">
        <f t="shared" si="0"/>
        <v>9247.9666666666162</v>
      </c>
      <c r="G12" s="28">
        <f t="shared" si="2"/>
        <v>314558.47691025276</v>
      </c>
      <c r="H12" s="28">
        <f t="shared" si="3"/>
        <v>-1791.4769102527644</v>
      </c>
      <c r="I12" s="5">
        <f t="shared" si="1"/>
        <v>1791.4769102527644</v>
      </c>
      <c r="J12" s="5">
        <f t="shared" si="4"/>
        <v>3209389.5199687909</v>
      </c>
    </row>
    <row r="13" spans="1:10" x14ac:dyDescent="0.3">
      <c r="A13">
        <v>201311</v>
      </c>
      <c r="B13" t="s">
        <v>34</v>
      </c>
      <c r="C13" s="31">
        <v>11</v>
      </c>
      <c r="D13" s="28">
        <f>Data!B13</f>
        <v>16897</v>
      </c>
      <c r="E13" s="28">
        <f>Multiplicative!E13</f>
        <v>309113.22844308603</v>
      </c>
      <c r="F13" s="28">
        <f t="shared" si="0"/>
        <v>-370345.03333333338</v>
      </c>
      <c r="G13" s="28">
        <f t="shared" si="2"/>
        <v>-61231.804890247353</v>
      </c>
      <c r="H13" s="28">
        <f t="shared" si="3"/>
        <v>78128.804890247353</v>
      </c>
      <c r="I13" s="5">
        <f t="shared" si="1"/>
        <v>78128.804890247353</v>
      </c>
      <c r="J13" s="5">
        <f t="shared" si="4"/>
        <v>6104110153.5783386</v>
      </c>
    </row>
    <row r="14" spans="1:10" x14ac:dyDescent="0.3">
      <c r="A14">
        <v>201312</v>
      </c>
      <c r="B14" t="s">
        <v>35</v>
      </c>
      <c r="C14" s="31">
        <v>12</v>
      </c>
      <c r="D14" s="28">
        <f>Data!B14</f>
        <v>1</v>
      </c>
      <c r="E14" s="28">
        <f>Multiplicative!E14</f>
        <v>312915.94664258591</v>
      </c>
      <c r="F14" s="28">
        <f t="shared" si="0"/>
        <v>-381602.83333333337</v>
      </c>
      <c r="G14" s="28">
        <f t="shared" si="2"/>
        <v>-68686.886690747458</v>
      </c>
      <c r="H14" s="28">
        <f t="shared" si="3"/>
        <v>68687.886690747458</v>
      </c>
      <c r="I14" s="5">
        <f t="shared" si="1"/>
        <v>68687.886690747458</v>
      </c>
      <c r="J14" s="5">
        <f t="shared" si="4"/>
        <v>4718025778.0409622</v>
      </c>
    </row>
    <row r="15" spans="1:10" x14ac:dyDescent="0.3">
      <c r="A15">
        <v>201401</v>
      </c>
      <c r="B15" t="s">
        <v>24</v>
      </c>
      <c r="C15">
        <v>13</v>
      </c>
      <c r="D15" s="28">
        <f>Data!B15</f>
        <v>1</v>
      </c>
      <c r="E15" s="28">
        <f>Multiplicative!E15</f>
        <v>316718.66484208574</v>
      </c>
      <c r="F15" s="28">
        <f t="shared" si="0"/>
        <v>-383266.2333333334</v>
      </c>
      <c r="G15" s="28">
        <f t="shared" si="2"/>
        <v>-66547.568491247657</v>
      </c>
      <c r="H15" s="28">
        <f t="shared" si="3"/>
        <v>66548.568491247657</v>
      </c>
      <c r="I15" s="5">
        <f t="shared" si="1"/>
        <v>66548.568491247657</v>
      </c>
      <c r="J15" s="5">
        <f t="shared" si="4"/>
        <v>4428711968.2342806</v>
      </c>
    </row>
    <row r="16" spans="1:10" x14ac:dyDescent="0.3">
      <c r="A16">
        <v>201402</v>
      </c>
      <c r="B16" t="s">
        <v>25</v>
      </c>
      <c r="C16">
        <v>14</v>
      </c>
      <c r="D16" s="28">
        <f>Data!B16</f>
        <v>1</v>
      </c>
      <c r="E16" s="28">
        <f>Multiplicative!E16</f>
        <v>320521.38304158562</v>
      </c>
      <c r="F16" s="28">
        <f t="shared" si="0"/>
        <v>-383247.2333333334</v>
      </c>
      <c r="G16" s="28">
        <f t="shared" si="2"/>
        <v>-62725.850291747774</v>
      </c>
      <c r="H16" s="28">
        <f t="shared" si="3"/>
        <v>62726.850291747774</v>
      </c>
      <c r="I16" s="5">
        <f t="shared" si="1"/>
        <v>62726.850291747774</v>
      </c>
      <c r="J16" s="5">
        <f t="shared" si="4"/>
        <v>3934657747.5233378</v>
      </c>
    </row>
    <row r="17" spans="1:10" x14ac:dyDescent="0.3">
      <c r="A17">
        <v>201403</v>
      </c>
      <c r="B17" t="s">
        <v>26</v>
      </c>
      <c r="C17">
        <v>15</v>
      </c>
      <c r="D17" s="28">
        <f>Data!B17</f>
        <v>1797</v>
      </c>
      <c r="E17" s="28">
        <f>Multiplicative!E17</f>
        <v>324324.1012410855</v>
      </c>
      <c r="F17" s="28">
        <f t="shared" si="0"/>
        <v>-374218.83333333337</v>
      </c>
      <c r="G17" s="28">
        <f t="shared" si="2"/>
        <v>-49894.732092247868</v>
      </c>
      <c r="H17" s="28">
        <f t="shared" si="3"/>
        <v>51691.732092247868</v>
      </c>
      <c r="I17" s="5">
        <f t="shared" si="1"/>
        <v>51691.732092247868</v>
      </c>
      <c r="J17" s="5">
        <f t="shared" si="4"/>
        <v>2672035166.6967282</v>
      </c>
    </row>
    <row r="18" spans="1:10" x14ac:dyDescent="0.3">
      <c r="A18">
        <v>201404</v>
      </c>
      <c r="B18" t="s">
        <v>27</v>
      </c>
      <c r="C18">
        <v>16</v>
      </c>
      <c r="D18" s="28">
        <f>Data!B18</f>
        <v>91697</v>
      </c>
      <c r="E18" s="28">
        <f>Multiplicative!E18</f>
        <v>328126.81944058533</v>
      </c>
      <c r="F18" s="28">
        <f t="shared" si="0"/>
        <v>-274006.63333333342</v>
      </c>
      <c r="G18" s="28">
        <f t="shared" si="2"/>
        <v>54120.18610725191</v>
      </c>
      <c r="H18" s="28">
        <f t="shared" si="3"/>
        <v>37576.81389274809</v>
      </c>
      <c r="I18" s="5">
        <f t="shared" si="1"/>
        <v>37576.81389274809</v>
      </c>
      <c r="J18" s="5">
        <f t="shared" si="4"/>
        <v>1412016942.3302259</v>
      </c>
    </row>
    <row r="19" spans="1:10" x14ac:dyDescent="0.3">
      <c r="A19">
        <v>201405</v>
      </c>
      <c r="B19" t="s">
        <v>28</v>
      </c>
      <c r="C19">
        <v>17</v>
      </c>
      <c r="D19" s="28">
        <f>Data!B19</f>
        <v>519173</v>
      </c>
      <c r="E19" s="28">
        <f>Multiplicative!E19</f>
        <v>331929.53764008521</v>
      </c>
      <c r="F19" s="28">
        <f t="shared" si="0"/>
        <v>184699.7666666666</v>
      </c>
      <c r="G19" s="28">
        <f t="shared" si="2"/>
        <v>516629.30430675182</v>
      </c>
      <c r="H19" s="28">
        <f t="shared" si="3"/>
        <v>2543.6956932481844</v>
      </c>
      <c r="I19" s="5">
        <f t="shared" si="1"/>
        <v>2543.6956932481844</v>
      </c>
      <c r="J19" s="5">
        <f t="shared" si="4"/>
        <v>6470387.7798493616</v>
      </c>
    </row>
    <row r="20" spans="1:10" x14ac:dyDescent="0.3">
      <c r="A20">
        <v>201406</v>
      </c>
      <c r="B20" t="s">
        <v>29</v>
      </c>
      <c r="C20">
        <v>18</v>
      </c>
      <c r="D20" s="28">
        <f>Data!B20</f>
        <v>735984</v>
      </c>
      <c r="E20" s="28">
        <f>Multiplicative!E20</f>
        <v>335732.25583958509</v>
      </c>
      <c r="F20" s="28">
        <f t="shared" si="0"/>
        <v>423358.16666666663</v>
      </c>
      <c r="G20" s="28">
        <f t="shared" si="2"/>
        <v>759090.42250625172</v>
      </c>
      <c r="H20" s="28">
        <f t="shared" si="3"/>
        <v>-23106.422506251722</v>
      </c>
      <c r="I20" s="5">
        <f t="shared" si="1"/>
        <v>23106.422506251722</v>
      </c>
      <c r="J20" s="5">
        <f t="shared" si="4"/>
        <v>533906761.0374161</v>
      </c>
    </row>
    <row r="21" spans="1:10" x14ac:dyDescent="0.3">
      <c r="A21">
        <v>201407</v>
      </c>
      <c r="B21" t="s">
        <v>30</v>
      </c>
      <c r="C21">
        <v>19</v>
      </c>
      <c r="D21" s="28">
        <f>Data!B21</f>
        <v>837525</v>
      </c>
      <c r="E21" s="28">
        <f>Multiplicative!E21</f>
        <v>339534.97403908492</v>
      </c>
      <c r="F21" s="28">
        <f t="shared" si="0"/>
        <v>524906.16666666663</v>
      </c>
      <c r="G21" s="28">
        <f t="shared" si="2"/>
        <v>864441.14070575149</v>
      </c>
      <c r="H21" s="28">
        <f t="shared" si="3"/>
        <v>-26916.140705751488</v>
      </c>
      <c r="I21" s="5">
        <f t="shared" si="1"/>
        <v>26916.140705751488</v>
      </c>
      <c r="J21" s="5">
        <f t="shared" si="4"/>
        <v>724478630.49181223</v>
      </c>
    </row>
    <row r="22" spans="1:10" x14ac:dyDescent="0.3">
      <c r="A22">
        <v>201408</v>
      </c>
      <c r="B22" t="s">
        <v>31</v>
      </c>
      <c r="C22">
        <v>20</v>
      </c>
      <c r="D22" s="28">
        <f>Data!B22</f>
        <v>905873</v>
      </c>
      <c r="E22" s="28">
        <f>Multiplicative!E22</f>
        <v>343337.6922385848</v>
      </c>
      <c r="F22" s="28">
        <f t="shared" si="0"/>
        <v>579315.36666666658</v>
      </c>
      <c r="G22" s="28">
        <f t="shared" si="2"/>
        <v>922653.05890525132</v>
      </c>
      <c r="H22" s="28">
        <f t="shared" si="3"/>
        <v>-16780.058905251324</v>
      </c>
      <c r="I22" s="5">
        <f t="shared" si="1"/>
        <v>16780.058905251324</v>
      </c>
      <c r="J22" s="5">
        <f t="shared" si="4"/>
        <v>281570376.86370426</v>
      </c>
    </row>
    <row r="23" spans="1:10" x14ac:dyDescent="0.3">
      <c r="A23">
        <v>201409</v>
      </c>
      <c r="B23" t="s">
        <v>32</v>
      </c>
      <c r="C23">
        <v>21</v>
      </c>
      <c r="D23" s="28">
        <f>Data!B23</f>
        <v>768086</v>
      </c>
      <c r="E23" s="28">
        <f>Multiplicative!E23</f>
        <v>347140.41043808463</v>
      </c>
      <c r="F23" s="28">
        <f t="shared" si="0"/>
        <v>445159.36666666658</v>
      </c>
      <c r="G23" s="28">
        <f t="shared" si="2"/>
        <v>792299.77710475121</v>
      </c>
      <c r="H23" s="28">
        <f t="shared" si="3"/>
        <v>-24213.777104751207</v>
      </c>
      <c r="I23" s="5">
        <f t="shared" si="1"/>
        <v>24213.777104751207</v>
      </c>
      <c r="J23" s="5">
        <f t="shared" si="4"/>
        <v>586307001.67857373</v>
      </c>
    </row>
    <row r="24" spans="1:10" x14ac:dyDescent="0.3">
      <c r="A24">
        <v>201410</v>
      </c>
      <c r="B24" t="s">
        <v>33</v>
      </c>
      <c r="C24">
        <v>22</v>
      </c>
      <c r="D24" s="28">
        <f>Data!B24</f>
        <v>345919</v>
      </c>
      <c r="E24" s="28">
        <f>Multiplicative!E24</f>
        <v>350943.12863758451</v>
      </c>
      <c r="F24" s="28">
        <f t="shared" si="0"/>
        <v>9247.9666666666162</v>
      </c>
      <c r="G24" s="28">
        <f t="shared" si="2"/>
        <v>360191.09530425112</v>
      </c>
      <c r="H24" s="28">
        <f t="shared" si="3"/>
        <v>-14272.095304251125</v>
      </c>
      <c r="I24" s="5">
        <f t="shared" si="1"/>
        <v>14272.095304251125</v>
      </c>
      <c r="J24" s="5">
        <f t="shared" si="4"/>
        <v>203692704.37362701</v>
      </c>
    </row>
    <row r="25" spans="1:10" x14ac:dyDescent="0.3">
      <c r="A25">
        <v>201411</v>
      </c>
      <c r="B25" t="s">
        <v>34</v>
      </c>
      <c r="C25">
        <v>23</v>
      </c>
      <c r="D25" s="28">
        <f>Data!B25</f>
        <v>18960</v>
      </c>
      <c r="E25" s="28">
        <f>Multiplicative!E25</f>
        <v>354745.84683708439</v>
      </c>
      <c r="F25" s="28">
        <f t="shared" si="0"/>
        <v>-370345.03333333338</v>
      </c>
      <c r="G25" s="28">
        <f t="shared" si="2"/>
        <v>-15599.186496248993</v>
      </c>
      <c r="H25" s="28">
        <f t="shared" si="3"/>
        <v>34559.186496248993</v>
      </c>
      <c r="I25" s="5">
        <f t="shared" si="1"/>
        <v>34559.186496248993</v>
      </c>
      <c r="J25" s="5">
        <f t="shared" si="4"/>
        <v>1194337371.2825186</v>
      </c>
    </row>
    <row r="26" spans="1:10" x14ac:dyDescent="0.3">
      <c r="A26">
        <v>201412</v>
      </c>
      <c r="B26" t="s">
        <v>35</v>
      </c>
      <c r="C26">
        <v>24</v>
      </c>
      <c r="D26" s="28">
        <f>Data!B26</f>
        <v>1295</v>
      </c>
      <c r="E26" s="28">
        <f>Multiplicative!E26</f>
        <v>358548.56503658427</v>
      </c>
      <c r="F26" s="28">
        <f t="shared" si="0"/>
        <v>-381602.83333333337</v>
      </c>
      <c r="G26" s="28">
        <f t="shared" si="2"/>
        <v>-23054.268296749098</v>
      </c>
      <c r="H26" s="28">
        <f t="shared" si="3"/>
        <v>24349.268296749098</v>
      </c>
      <c r="I26" s="5">
        <f t="shared" si="1"/>
        <v>24349.268296749098</v>
      </c>
      <c r="J26" s="5">
        <f t="shared" si="4"/>
        <v>592886866.5870707</v>
      </c>
    </row>
    <row r="27" spans="1:10" x14ac:dyDescent="0.3">
      <c r="A27">
        <v>201501</v>
      </c>
      <c r="B27" t="s">
        <v>24</v>
      </c>
      <c r="C27">
        <v>25</v>
      </c>
      <c r="D27" s="28">
        <f>Data!B27</f>
        <v>1</v>
      </c>
      <c r="E27" s="28">
        <f>Multiplicative!E27</f>
        <v>362351.2832360841</v>
      </c>
      <c r="F27" s="28">
        <f t="shared" si="0"/>
        <v>-383266.2333333334</v>
      </c>
      <c r="G27" s="28">
        <f t="shared" si="2"/>
        <v>-20914.950097249297</v>
      </c>
      <c r="H27" s="28">
        <f t="shared" si="3"/>
        <v>20915.950097249297</v>
      </c>
      <c r="I27" s="5">
        <f t="shared" si="1"/>
        <v>20915.950097249297</v>
      </c>
      <c r="J27" s="5">
        <f t="shared" si="4"/>
        <v>437476968.4706229</v>
      </c>
    </row>
    <row r="28" spans="1:10" x14ac:dyDescent="0.3">
      <c r="A28">
        <v>201502</v>
      </c>
      <c r="B28" t="s">
        <v>25</v>
      </c>
      <c r="C28">
        <v>26</v>
      </c>
      <c r="D28" s="28">
        <f>Data!B28</f>
        <v>1</v>
      </c>
      <c r="E28" s="28">
        <f>Multiplicative!E28</f>
        <v>366154.00143558398</v>
      </c>
      <c r="F28" s="28">
        <f t="shared" si="0"/>
        <v>-383247.2333333334</v>
      </c>
      <c r="G28" s="28">
        <f t="shared" si="2"/>
        <v>-17093.231897749414</v>
      </c>
      <c r="H28" s="28">
        <f t="shared" si="3"/>
        <v>17094.231897749414</v>
      </c>
      <c r="I28" s="5">
        <f t="shared" si="1"/>
        <v>17094.231897749414</v>
      </c>
      <c r="J28" s="5">
        <f t="shared" si="4"/>
        <v>292212764.17403352</v>
      </c>
    </row>
    <row r="29" spans="1:10" x14ac:dyDescent="0.3">
      <c r="A29">
        <v>201503</v>
      </c>
      <c r="B29" t="s">
        <v>26</v>
      </c>
      <c r="C29">
        <v>27</v>
      </c>
      <c r="D29" s="28">
        <f>Data!B29</f>
        <v>8419</v>
      </c>
      <c r="E29" s="28">
        <f>Multiplicative!E29</f>
        <v>369956.71963508381</v>
      </c>
      <c r="F29" s="28">
        <f t="shared" si="0"/>
        <v>-374218.83333333337</v>
      </c>
      <c r="G29" s="28">
        <f t="shared" si="2"/>
        <v>-4262.1136982495664</v>
      </c>
      <c r="H29" s="28">
        <f t="shared" si="3"/>
        <v>12681.113698249566</v>
      </c>
      <c r="I29" s="5">
        <f t="shared" si="1"/>
        <v>12681.113698249566</v>
      </c>
      <c r="J29" s="5">
        <f t="shared" si="4"/>
        <v>160810644.62793279</v>
      </c>
    </row>
    <row r="30" spans="1:10" x14ac:dyDescent="0.3">
      <c r="A30">
        <v>201504</v>
      </c>
      <c r="B30" t="s">
        <v>27</v>
      </c>
      <c r="C30">
        <v>28</v>
      </c>
      <c r="D30" s="28">
        <f>Data!B30</f>
        <v>106177</v>
      </c>
      <c r="E30" s="28">
        <f>Multiplicative!E30</f>
        <v>373759.43783458369</v>
      </c>
      <c r="F30" s="28">
        <f t="shared" si="0"/>
        <v>-274006.63333333342</v>
      </c>
      <c r="G30" s="28">
        <f t="shared" si="2"/>
        <v>99752.80450125027</v>
      </c>
      <c r="H30" s="28">
        <f t="shared" si="3"/>
        <v>6424.1954987497302</v>
      </c>
      <c r="I30" s="5">
        <f t="shared" si="1"/>
        <v>6424.1954987497302</v>
      </c>
      <c r="J30" s="5">
        <f t="shared" si="4"/>
        <v>41270287.806156293</v>
      </c>
    </row>
    <row r="31" spans="1:10" x14ac:dyDescent="0.3">
      <c r="A31">
        <v>201505</v>
      </c>
      <c r="B31" t="s">
        <v>28</v>
      </c>
      <c r="C31">
        <v>29</v>
      </c>
      <c r="D31" s="28">
        <f>Data!B31</f>
        <v>558354</v>
      </c>
      <c r="E31" s="28">
        <f>Multiplicative!E31</f>
        <v>377562.15603408357</v>
      </c>
      <c r="F31" s="28">
        <f t="shared" si="0"/>
        <v>184699.7666666666</v>
      </c>
      <c r="G31" s="28">
        <f t="shared" si="2"/>
        <v>562261.92270075018</v>
      </c>
      <c r="H31" s="28">
        <f t="shared" si="3"/>
        <v>-3907.9227007501759</v>
      </c>
      <c r="I31" s="5">
        <f t="shared" si="1"/>
        <v>3907.9227007501759</v>
      </c>
      <c r="J31" s="5">
        <f t="shared" si="4"/>
        <v>15271859.835038548</v>
      </c>
    </row>
    <row r="32" spans="1:10" x14ac:dyDescent="0.3">
      <c r="A32">
        <v>201506</v>
      </c>
      <c r="B32" t="s">
        <v>29</v>
      </c>
      <c r="C32">
        <v>30</v>
      </c>
      <c r="D32" s="28">
        <f>Data!B32</f>
        <v>785779</v>
      </c>
      <c r="E32" s="28">
        <f>Multiplicative!E32</f>
        <v>381364.8742335834</v>
      </c>
      <c r="F32" s="28">
        <f t="shared" si="0"/>
        <v>423358.16666666663</v>
      </c>
      <c r="G32" s="28">
        <f t="shared" si="2"/>
        <v>804723.04090024997</v>
      </c>
      <c r="H32" s="28">
        <f t="shared" si="3"/>
        <v>-18944.040900249965</v>
      </c>
      <c r="I32" s="5">
        <f t="shared" si="1"/>
        <v>18944.040900249965</v>
      </c>
      <c r="J32" s="5">
        <f t="shared" si="4"/>
        <v>358876685.6303435</v>
      </c>
    </row>
    <row r="33" spans="1:10" x14ac:dyDescent="0.3">
      <c r="A33">
        <v>201507</v>
      </c>
      <c r="B33" t="s">
        <v>30</v>
      </c>
      <c r="C33">
        <v>31</v>
      </c>
      <c r="D33" s="28">
        <f>Data!B33</f>
        <v>907203</v>
      </c>
      <c r="E33" s="28">
        <f>Multiplicative!E33</f>
        <v>385167.59243308328</v>
      </c>
      <c r="F33" s="28">
        <f t="shared" si="0"/>
        <v>524906.16666666663</v>
      </c>
      <c r="G33" s="28">
        <f t="shared" si="2"/>
        <v>910073.75909974985</v>
      </c>
      <c r="H33" s="28">
        <f t="shared" si="3"/>
        <v>-2870.7590997498482</v>
      </c>
      <c r="I33" s="5">
        <f t="shared" si="1"/>
        <v>2870.7590997498482</v>
      </c>
      <c r="J33" s="5">
        <f t="shared" si="4"/>
        <v>8241257.8087965595</v>
      </c>
    </row>
    <row r="34" spans="1:10" x14ac:dyDescent="0.3">
      <c r="A34">
        <v>201508</v>
      </c>
      <c r="B34" t="s">
        <v>31</v>
      </c>
      <c r="C34">
        <v>32</v>
      </c>
      <c r="D34" s="28">
        <f>Data!B34</f>
        <v>963861</v>
      </c>
      <c r="E34" s="28">
        <f>Multiplicative!E34</f>
        <v>388970.3106325831</v>
      </c>
      <c r="F34" s="28">
        <f t="shared" si="0"/>
        <v>579315.36666666658</v>
      </c>
      <c r="G34" s="28">
        <f t="shared" si="2"/>
        <v>968285.67729924968</v>
      </c>
      <c r="H34" s="28">
        <f t="shared" si="3"/>
        <v>-4424.6772992496844</v>
      </c>
      <c r="I34" s="5">
        <f t="shared" si="1"/>
        <v>4424.6772992496844</v>
      </c>
      <c r="J34" s="5">
        <f t="shared" si="4"/>
        <v>19577769.202495482</v>
      </c>
    </row>
    <row r="35" spans="1:10" x14ac:dyDescent="0.3">
      <c r="A35">
        <v>201509</v>
      </c>
      <c r="B35" t="s">
        <v>32</v>
      </c>
      <c r="C35">
        <v>33</v>
      </c>
      <c r="D35" s="28">
        <f>Data!B35</f>
        <v>826572</v>
      </c>
      <c r="E35" s="28">
        <f>Multiplicative!E35</f>
        <v>392773.02883208299</v>
      </c>
      <c r="F35" s="28">
        <f t="shared" ref="F35:F66" si="5">VLOOKUP(B35,AddSeason,4)</f>
        <v>445159.36666666658</v>
      </c>
      <c r="G35" s="28">
        <f t="shared" si="2"/>
        <v>837932.39549874957</v>
      </c>
      <c r="H35" s="28">
        <f t="shared" si="3"/>
        <v>-11360.395498749567</v>
      </c>
      <c r="I35" s="5">
        <f t="shared" ref="I35:I62" si="6">ABS(D35-G35)</f>
        <v>11360.395498749567</v>
      </c>
      <c r="J35" s="5">
        <f t="shared" si="4"/>
        <v>129058585.88800943</v>
      </c>
    </row>
    <row r="36" spans="1:10" x14ac:dyDescent="0.3">
      <c r="A36">
        <v>201510</v>
      </c>
      <c r="B36" t="s">
        <v>33</v>
      </c>
      <c r="C36">
        <v>34</v>
      </c>
      <c r="D36" s="28">
        <f>Data!B36</f>
        <v>347919</v>
      </c>
      <c r="E36" s="28">
        <f>Multiplicative!E36</f>
        <v>396575.74703158287</v>
      </c>
      <c r="F36" s="28">
        <f t="shared" si="5"/>
        <v>9247.9666666666162</v>
      </c>
      <c r="G36" s="28">
        <f t="shared" si="2"/>
        <v>405823.71369824948</v>
      </c>
      <c r="H36" s="28">
        <f t="shared" si="3"/>
        <v>-57904.713698249485</v>
      </c>
      <c r="I36" s="5">
        <f t="shared" si="6"/>
        <v>57904.713698249485</v>
      </c>
      <c r="J36" s="5">
        <f t="shared" si="4"/>
        <v>3352955868.4762416</v>
      </c>
    </row>
    <row r="37" spans="1:10" x14ac:dyDescent="0.3">
      <c r="A37">
        <v>201511</v>
      </c>
      <c r="B37" t="s">
        <v>34</v>
      </c>
      <c r="C37">
        <v>35</v>
      </c>
      <c r="D37" s="28">
        <f>Data!B37</f>
        <v>14108</v>
      </c>
      <c r="E37" s="28">
        <f>Multiplicative!E37</f>
        <v>400378.46523108275</v>
      </c>
      <c r="F37" s="28">
        <f t="shared" si="5"/>
        <v>-370345.03333333338</v>
      </c>
      <c r="G37" s="28">
        <f t="shared" si="2"/>
        <v>30033.431897749368</v>
      </c>
      <c r="H37" s="28">
        <f t="shared" si="3"/>
        <v>-15925.431897749368</v>
      </c>
      <c r="I37" s="5">
        <f t="shared" si="6"/>
        <v>15925.431897749368</v>
      </c>
      <c r="J37" s="5">
        <f t="shared" si="4"/>
        <v>253619381.12985304</v>
      </c>
    </row>
    <row r="38" spans="1:10" x14ac:dyDescent="0.3">
      <c r="A38">
        <v>201512</v>
      </c>
      <c r="B38" t="s">
        <v>35</v>
      </c>
      <c r="C38">
        <v>36</v>
      </c>
      <c r="D38" s="28">
        <f>Data!B38</f>
        <v>1</v>
      </c>
      <c r="E38" s="28">
        <f>Multiplicative!E38</f>
        <v>404181.18343058258</v>
      </c>
      <c r="F38" s="28">
        <f t="shared" si="5"/>
        <v>-381602.83333333337</v>
      </c>
      <c r="G38" s="28">
        <f t="shared" si="2"/>
        <v>22578.350097249204</v>
      </c>
      <c r="H38" s="28">
        <f t="shared" si="3"/>
        <v>-22577.350097249204</v>
      </c>
      <c r="I38" s="5">
        <f t="shared" si="6"/>
        <v>22577.350097249204</v>
      </c>
      <c r="J38" s="5">
        <f t="shared" si="4"/>
        <v>509736737.41375864</v>
      </c>
    </row>
    <row r="39" spans="1:10" x14ac:dyDescent="0.3">
      <c r="A39">
        <v>201601</v>
      </c>
      <c r="B39" t="s">
        <v>24</v>
      </c>
      <c r="C39">
        <v>37</v>
      </c>
      <c r="D39" s="28">
        <f>Data!B39</f>
        <v>1</v>
      </c>
      <c r="E39" s="28">
        <f>Multiplicative!E39</f>
        <v>407983.9016300824</v>
      </c>
      <c r="F39" s="28">
        <f t="shared" si="5"/>
        <v>-383266.2333333334</v>
      </c>
      <c r="G39" s="28">
        <f t="shared" si="2"/>
        <v>24717.668296749005</v>
      </c>
      <c r="H39" s="28">
        <f t="shared" si="3"/>
        <v>-24716.668296749005</v>
      </c>
      <c r="I39" s="5">
        <f t="shared" si="6"/>
        <v>24716.668296749005</v>
      </c>
      <c r="J39" s="5">
        <f t="shared" si="4"/>
        <v>610913691.69151735</v>
      </c>
    </row>
    <row r="40" spans="1:10" x14ac:dyDescent="0.3">
      <c r="A40">
        <v>201602</v>
      </c>
      <c r="B40" t="s">
        <v>25</v>
      </c>
      <c r="C40">
        <v>38</v>
      </c>
      <c r="D40" s="28">
        <f>Data!B40</f>
        <v>95</v>
      </c>
      <c r="E40" s="28">
        <f>Multiplicative!E40</f>
        <v>411786.61982958228</v>
      </c>
      <c r="F40" s="28">
        <f t="shared" si="5"/>
        <v>-383247.2333333334</v>
      </c>
      <c r="G40" s="28">
        <f t="shared" si="2"/>
        <v>28539.386496248888</v>
      </c>
      <c r="H40" s="28">
        <f t="shared" si="3"/>
        <v>-28444.386496248888</v>
      </c>
      <c r="I40" s="5">
        <f t="shared" si="6"/>
        <v>28444.386496248888</v>
      </c>
      <c r="J40" s="5">
        <f t="shared" si="4"/>
        <v>809083123.14798605</v>
      </c>
    </row>
    <row r="41" spans="1:10" x14ac:dyDescent="0.3">
      <c r="A41">
        <v>201603</v>
      </c>
      <c r="B41" t="s">
        <v>26</v>
      </c>
      <c r="C41">
        <v>39</v>
      </c>
      <c r="D41" s="28">
        <f>Data!B41</f>
        <v>16300</v>
      </c>
      <c r="E41" s="28">
        <f>Multiplicative!E41</f>
        <v>415589.33802908217</v>
      </c>
      <c r="F41" s="28">
        <f t="shared" si="5"/>
        <v>-374218.83333333337</v>
      </c>
      <c r="G41" s="28">
        <f t="shared" si="2"/>
        <v>41370.504695748794</v>
      </c>
      <c r="H41" s="28">
        <f t="shared" si="3"/>
        <v>-25070.504695748794</v>
      </c>
      <c r="I41" s="5">
        <f t="shared" si="6"/>
        <v>25070.504695748794</v>
      </c>
      <c r="J41" s="5">
        <f t="shared" si="4"/>
        <v>628530205.69956231</v>
      </c>
    </row>
    <row r="42" spans="1:10" x14ac:dyDescent="0.3">
      <c r="A42">
        <v>201604</v>
      </c>
      <c r="B42" t="s">
        <v>27</v>
      </c>
      <c r="C42">
        <v>40</v>
      </c>
      <c r="D42" s="28">
        <f>Data!B42</f>
        <v>120608</v>
      </c>
      <c r="E42" s="28">
        <f>Multiplicative!E42</f>
        <v>419392.05622858205</v>
      </c>
      <c r="F42" s="28">
        <f t="shared" si="5"/>
        <v>-274006.63333333342</v>
      </c>
      <c r="G42" s="28">
        <f t="shared" si="2"/>
        <v>145385.42289524863</v>
      </c>
      <c r="H42" s="28">
        <f t="shared" si="3"/>
        <v>-24777.42289524863</v>
      </c>
      <c r="I42" s="5">
        <f t="shared" si="6"/>
        <v>24777.42289524863</v>
      </c>
      <c r="J42" s="5">
        <f t="shared" si="4"/>
        <v>613920685.32999098</v>
      </c>
    </row>
    <row r="43" spans="1:10" x14ac:dyDescent="0.3">
      <c r="A43">
        <v>201605</v>
      </c>
      <c r="B43" t="s">
        <v>28</v>
      </c>
      <c r="C43">
        <v>41</v>
      </c>
      <c r="D43" s="28">
        <f>Data!B43</f>
        <v>603286</v>
      </c>
      <c r="E43" s="28">
        <f>Multiplicative!E43</f>
        <v>423194.77442808193</v>
      </c>
      <c r="F43" s="28">
        <f t="shared" si="5"/>
        <v>184699.7666666666</v>
      </c>
      <c r="G43" s="28">
        <f t="shared" si="2"/>
        <v>607894.54109474854</v>
      </c>
      <c r="H43" s="28">
        <f t="shared" si="3"/>
        <v>-4608.5410947485361</v>
      </c>
      <c r="I43" s="5">
        <f t="shared" si="6"/>
        <v>4608.5410947485361</v>
      </c>
      <c r="J43" s="5">
        <f t="shared" si="4"/>
        <v>21238651.021986037</v>
      </c>
    </row>
    <row r="44" spans="1:10" x14ac:dyDescent="0.3">
      <c r="A44">
        <v>201606</v>
      </c>
      <c r="B44" t="s">
        <v>29</v>
      </c>
      <c r="C44">
        <v>42</v>
      </c>
      <c r="D44" s="28">
        <f>Data!B44</f>
        <v>885806</v>
      </c>
      <c r="E44" s="28">
        <f>Multiplicative!E44</f>
        <v>426997.49262758176</v>
      </c>
      <c r="F44" s="28">
        <f t="shared" si="5"/>
        <v>423358.16666666663</v>
      </c>
      <c r="G44" s="28">
        <f t="shared" si="2"/>
        <v>850355.65929424833</v>
      </c>
      <c r="H44" s="28">
        <f t="shared" si="3"/>
        <v>35450.340705751674</v>
      </c>
      <c r="I44" s="5">
        <f t="shared" si="6"/>
        <v>35450.340705751674</v>
      </c>
      <c r="J44" s="5">
        <f t="shared" si="4"/>
        <v>1256726656.1538742</v>
      </c>
    </row>
    <row r="45" spans="1:10" x14ac:dyDescent="0.3">
      <c r="A45">
        <v>201607</v>
      </c>
      <c r="B45" t="s">
        <v>30</v>
      </c>
      <c r="C45">
        <v>43</v>
      </c>
      <c r="D45" s="28">
        <f>Data!B45</f>
        <v>987764</v>
      </c>
      <c r="E45" s="28">
        <f>Multiplicative!E45</f>
        <v>430800.21082708158</v>
      </c>
      <c r="F45" s="28">
        <f t="shared" si="5"/>
        <v>524906.16666666663</v>
      </c>
      <c r="G45" s="28">
        <f t="shared" si="2"/>
        <v>955706.37749374821</v>
      </c>
      <c r="H45" s="28">
        <f t="shared" si="3"/>
        <v>32057.622506251791</v>
      </c>
      <c r="I45" s="5">
        <f t="shared" si="6"/>
        <v>32057.622506251791</v>
      </c>
      <c r="J45" s="5">
        <f t="shared" si="4"/>
        <v>1027691160.7533414</v>
      </c>
    </row>
    <row r="46" spans="1:10" x14ac:dyDescent="0.3">
      <c r="A46">
        <v>201608</v>
      </c>
      <c r="B46" t="s">
        <v>31</v>
      </c>
      <c r="C46">
        <v>44</v>
      </c>
      <c r="D46" s="28">
        <f>Data!B46</f>
        <v>1038554</v>
      </c>
      <c r="E46" s="28">
        <f>Multiplicative!E46</f>
        <v>434602.92902658146</v>
      </c>
      <c r="F46" s="28">
        <f t="shared" si="5"/>
        <v>579315.36666666658</v>
      </c>
      <c r="G46" s="28">
        <f t="shared" si="2"/>
        <v>1013918.295693248</v>
      </c>
      <c r="H46" s="28">
        <f t="shared" si="3"/>
        <v>24635.704306751955</v>
      </c>
      <c r="I46" s="5">
        <f t="shared" si="6"/>
        <v>24635.704306751955</v>
      </c>
      <c r="J46" s="5">
        <f t="shared" si="4"/>
        <v>606917926.68971682</v>
      </c>
    </row>
    <row r="47" spans="1:10" x14ac:dyDescent="0.3">
      <c r="A47">
        <v>201609</v>
      </c>
      <c r="B47" t="s">
        <v>32</v>
      </c>
      <c r="C47">
        <v>45</v>
      </c>
      <c r="D47" s="28">
        <f>Data!B47</f>
        <v>897902</v>
      </c>
      <c r="E47" s="28">
        <f>Multiplicative!E47</f>
        <v>438405.64722608135</v>
      </c>
      <c r="F47" s="28">
        <f t="shared" si="5"/>
        <v>445159.36666666658</v>
      </c>
      <c r="G47" s="28">
        <f t="shared" si="2"/>
        <v>883565.01389274793</v>
      </c>
      <c r="H47" s="28">
        <f t="shared" si="3"/>
        <v>14336.986107252073</v>
      </c>
      <c r="I47" s="5">
        <f t="shared" si="6"/>
        <v>14336.986107252073</v>
      </c>
      <c r="J47" s="5">
        <f t="shared" si="4"/>
        <v>205549170.63953894</v>
      </c>
    </row>
    <row r="48" spans="1:10" x14ac:dyDescent="0.3">
      <c r="A48">
        <v>201610</v>
      </c>
      <c r="B48" t="s">
        <v>33</v>
      </c>
      <c r="C48">
        <v>46</v>
      </c>
      <c r="D48" s="28">
        <f>Data!B48</f>
        <v>433889</v>
      </c>
      <c r="E48" s="28">
        <f>Multiplicative!E48</f>
        <v>442208.36542558123</v>
      </c>
      <c r="F48" s="28">
        <f t="shared" si="5"/>
        <v>9247.9666666666162</v>
      </c>
      <c r="G48" s="28">
        <f t="shared" si="2"/>
        <v>451456.33209224785</v>
      </c>
      <c r="H48" s="28">
        <f t="shared" si="3"/>
        <v>-17567.332092247845</v>
      </c>
      <c r="I48" s="5">
        <f t="shared" si="6"/>
        <v>17567.332092247845</v>
      </c>
      <c r="J48" s="5">
        <f t="shared" si="4"/>
        <v>308611156.83932108</v>
      </c>
    </row>
    <row r="49" spans="1:10" x14ac:dyDescent="0.3">
      <c r="A49">
        <v>201611</v>
      </c>
      <c r="B49" t="s">
        <v>34</v>
      </c>
      <c r="C49">
        <v>47</v>
      </c>
      <c r="D49" s="28">
        <f>Data!B49</f>
        <v>6708</v>
      </c>
      <c r="E49" s="28">
        <f>Multiplicative!E49</f>
        <v>446011.08362508105</v>
      </c>
      <c r="F49" s="28">
        <f t="shared" si="5"/>
        <v>-370345.03333333338</v>
      </c>
      <c r="G49" s="28">
        <f t="shared" si="2"/>
        <v>75666.05029174767</v>
      </c>
      <c r="H49" s="28">
        <f t="shared" si="3"/>
        <v>-68958.05029174767</v>
      </c>
      <c r="I49" s="5">
        <f t="shared" si="6"/>
        <v>68958.05029174767</v>
      </c>
      <c r="J49" s="5">
        <f t="shared" si="4"/>
        <v>4755212700.0392008</v>
      </c>
    </row>
    <row r="50" spans="1:10" x14ac:dyDescent="0.3">
      <c r="A50">
        <v>201612</v>
      </c>
      <c r="B50" t="s">
        <v>35</v>
      </c>
      <c r="C50">
        <v>48</v>
      </c>
      <c r="D50" s="28">
        <f>Data!B50</f>
        <v>1</v>
      </c>
      <c r="E50" s="28">
        <f>Multiplicative!E50</f>
        <v>449813.80182458094</v>
      </c>
      <c r="F50" s="28">
        <f t="shared" si="5"/>
        <v>-381602.83333333337</v>
      </c>
      <c r="G50" s="28">
        <f t="shared" si="2"/>
        <v>68210.968491247564</v>
      </c>
      <c r="H50" s="28">
        <f t="shared" si="3"/>
        <v>-68209.968491247564</v>
      </c>
      <c r="I50" s="5">
        <f t="shared" si="6"/>
        <v>68209.968491247564</v>
      </c>
      <c r="J50" s="5">
        <f t="shared" si="4"/>
        <v>4652599801.5769854</v>
      </c>
    </row>
    <row r="51" spans="1:10" x14ac:dyDescent="0.3">
      <c r="A51">
        <v>201701</v>
      </c>
      <c r="B51" t="s">
        <v>24</v>
      </c>
      <c r="C51">
        <v>49</v>
      </c>
      <c r="D51" s="28">
        <f>Data!B51</f>
        <v>1</v>
      </c>
      <c r="E51" s="28">
        <f>Multiplicative!E51</f>
        <v>453616.52002408076</v>
      </c>
      <c r="F51" s="28">
        <f t="shared" si="5"/>
        <v>-383266.2333333334</v>
      </c>
      <c r="G51" s="28">
        <f t="shared" si="2"/>
        <v>70350.286690747365</v>
      </c>
      <c r="H51" s="28">
        <f t="shared" si="3"/>
        <v>-70349.286690747365</v>
      </c>
      <c r="I51" s="5">
        <f t="shared" si="6"/>
        <v>70349.286690747365</v>
      </c>
      <c r="J51" s="5">
        <f t="shared" si="4"/>
        <v>4949022137.8969641</v>
      </c>
    </row>
    <row r="52" spans="1:10" x14ac:dyDescent="0.3">
      <c r="A52">
        <v>201702</v>
      </c>
      <c r="B52" t="s">
        <v>25</v>
      </c>
      <c r="C52">
        <v>50</v>
      </c>
      <c r="D52" s="28">
        <f>Data!B52</f>
        <v>1</v>
      </c>
      <c r="E52" s="28">
        <f>Multiplicative!E52</f>
        <v>457419.23822358064</v>
      </c>
      <c r="F52" s="28">
        <f t="shared" si="5"/>
        <v>-383247.2333333334</v>
      </c>
      <c r="G52" s="28">
        <f t="shared" si="2"/>
        <v>74172.004890247248</v>
      </c>
      <c r="H52" s="28">
        <f t="shared" si="3"/>
        <v>-74171.004890247248</v>
      </c>
      <c r="I52" s="5">
        <f t="shared" si="6"/>
        <v>74171.004890247248</v>
      </c>
      <c r="J52" s="5">
        <f t="shared" si="4"/>
        <v>5501337966.429081</v>
      </c>
    </row>
    <row r="53" spans="1:10" x14ac:dyDescent="0.3">
      <c r="A53">
        <v>201703</v>
      </c>
      <c r="B53" t="s">
        <v>26</v>
      </c>
      <c r="C53">
        <v>51</v>
      </c>
      <c r="D53" s="28">
        <f>Data!B53</f>
        <v>10010</v>
      </c>
      <c r="E53" s="28">
        <f>Multiplicative!E53</f>
        <v>461221.95642308053</v>
      </c>
      <c r="F53" s="28">
        <f t="shared" si="5"/>
        <v>-374218.83333333337</v>
      </c>
      <c r="G53" s="28">
        <f t="shared" si="2"/>
        <v>87003.123089747154</v>
      </c>
      <c r="H53" s="28">
        <f t="shared" si="3"/>
        <v>-76993.123089747154</v>
      </c>
      <c r="I53" s="5">
        <f t="shared" si="6"/>
        <v>76993.123089747154</v>
      </c>
      <c r="J53" s="5">
        <f t="shared" si="4"/>
        <v>5927941003.112956</v>
      </c>
    </row>
    <row r="54" spans="1:10" x14ac:dyDescent="0.3">
      <c r="A54">
        <v>201704</v>
      </c>
      <c r="B54" t="s">
        <v>27</v>
      </c>
      <c r="C54">
        <v>52</v>
      </c>
      <c r="D54" s="28">
        <f>Data!B54</f>
        <v>141185</v>
      </c>
      <c r="E54" s="28">
        <f>Multiplicative!E54</f>
        <v>465024.67462258041</v>
      </c>
      <c r="F54" s="28">
        <f t="shared" si="5"/>
        <v>-274006.63333333342</v>
      </c>
      <c r="G54" s="28">
        <f t="shared" si="2"/>
        <v>191018.04128924699</v>
      </c>
      <c r="H54" s="28">
        <f t="shared" si="3"/>
        <v>-49833.04128924699</v>
      </c>
      <c r="I54" s="5">
        <f t="shared" si="6"/>
        <v>49833.04128924699</v>
      </c>
      <c r="J54" s="5">
        <f t="shared" si="4"/>
        <v>2483332004.1357951</v>
      </c>
    </row>
    <row r="55" spans="1:10" x14ac:dyDescent="0.3">
      <c r="A55">
        <v>201705</v>
      </c>
      <c r="B55" t="s">
        <v>28</v>
      </c>
      <c r="C55">
        <v>53</v>
      </c>
      <c r="D55" s="28">
        <f>Data!B55</f>
        <v>699165</v>
      </c>
      <c r="E55" s="28">
        <f>Multiplicative!E55</f>
        <v>468827.39282208023</v>
      </c>
      <c r="F55" s="28">
        <f t="shared" si="5"/>
        <v>184699.7666666666</v>
      </c>
      <c r="G55" s="28">
        <f t="shared" si="2"/>
        <v>653527.1594887469</v>
      </c>
      <c r="H55" s="28">
        <f t="shared" si="3"/>
        <v>45637.840511253104</v>
      </c>
      <c r="I55" s="5">
        <f t="shared" si="6"/>
        <v>45637.840511253104</v>
      </c>
      <c r="J55" s="5">
        <f t="shared" si="4"/>
        <v>2082812486.530575</v>
      </c>
    </row>
    <row r="56" spans="1:10" x14ac:dyDescent="0.3">
      <c r="A56">
        <v>201706</v>
      </c>
      <c r="B56" t="s">
        <v>29</v>
      </c>
      <c r="C56">
        <v>54</v>
      </c>
      <c r="D56" s="28">
        <f>Data!B56</f>
        <v>953299</v>
      </c>
      <c r="E56" s="28">
        <f>Multiplicative!E56</f>
        <v>472630.11102158006</v>
      </c>
      <c r="F56" s="28">
        <f t="shared" si="5"/>
        <v>423358.16666666663</v>
      </c>
      <c r="G56" s="28">
        <f t="shared" si="2"/>
        <v>895988.27768824669</v>
      </c>
      <c r="H56" s="28">
        <f t="shared" si="3"/>
        <v>57310.722311753314</v>
      </c>
      <c r="I56" s="5">
        <f t="shared" si="6"/>
        <v>57310.722311753314</v>
      </c>
      <c r="J56" s="5">
        <f t="shared" si="4"/>
        <v>3284518891.8948989</v>
      </c>
    </row>
    <row r="57" spans="1:10" x14ac:dyDescent="0.3">
      <c r="A57">
        <v>201707</v>
      </c>
      <c r="B57" t="s">
        <v>30</v>
      </c>
      <c r="C57">
        <v>55</v>
      </c>
      <c r="D57" s="28">
        <f>Data!B57</f>
        <v>1042841</v>
      </c>
      <c r="E57" s="28">
        <f>Multiplicative!E57</f>
        <v>476432.82922107994</v>
      </c>
      <c r="F57" s="28">
        <f t="shared" si="5"/>
        <v>524906.16666666663</v>
      </c>
      <c r="G57" s="28">
        <f t="shared" si="2"/>
        <v>1001338.9958877466</v>
      </c>
      <c r="H57" s="28">
        <f t="shared" si="3"/>
        <v>41502.004112253431</v>
      </c>
      <c r="I57" s="5">
        <f t="shared" si="6"/>
        <v>41502.004112253431</v>
      </c>
      <c r="J57" s="5">
        <f t="shared" si="4"/>
        <v>1722416345.3335006</v>
      </c>
    </row>
    <row r="58" spans="1:10" x14ac:dyDescent="0.3">
      <c r="A58">
        <v>201708</v>
      </c>
      <c r="B58" t="s">
        <v>31</v>
      </c>
      <c r="C58">
        <v>56</v>
      </c>
      <c r="D58" s="28">
        <f>Data!B58</f>
        <v>1111001</v>
      </c>
      <c r="E58" s="28">
        <f>Multiplicative!E58</f>
        <v>480235.54742057982</v>
      </c>
      <c r="F58" s="28">
        <f t="shared" si="5"/>
        <v>579315.36666666658</v>
      </c>
      <c r="G58" s="28">
        <f t="shared" si="2"/>
        <v>1059550.9140872464</v>
      </c>
      <c r="H58" s="28">
        <f t="shared" si="3"/>
        <v>51450.085912753595</v>
      </c>
      <c r="I58" s="5">
        <f t="shared" si="6"/>
        <v>51450.085912753595</v>
      </c>
      <c r="J58" s="5">
        <f t="shared" si="4"/>
        <v>2647111340.4297261</v>
      </c>
    </row>
    <row r="59" spans="1:10" x14ac:dyDescent="0.3">
      <c r="A59">
        <v>201709</v>
      </c>
      <c r="B59" t="s">
        <v>32</v>
      </c>
      <c r="C59">
        <v>57</v>
      </c>
      <c r="D59" s="28">
        <f>Data!B59</f>
        <v>969083</v>
      </c>
      <c r="E59" s="28">
        <f>Multiplicative!E59</f>
        <v>484038.26562007971</v>
      </c>
      <c r="F59" s="28">
        <f t="shared" si="5"/>
        <v>445159.36666666658</v>
      </c>
      <c r="G59" s="28">
        <f t="shared" si="2"/>
        <v>929197.63228674629</v>
      </c>
      <c r="H59" s="28">
        <f t="shared" si="3"/>
        <v>39885.367713253712</v>
      </c>
      <c r="I59" s="5">
        <f t="shared" si="6"/>
        <v>39885.367713253712</v>
      </c>
      <c r="J59" s="5">
        <f t="shared" si="4"/>
        <v>1590842557.6214616</v>
      </c>
    </row>
    <row r="60" spans="1:10" x14ac:dyDescent="0.3">
      <c r="A60">
        <v>201710</v>
      </c>
      <c r="B60" t="s">
        <v>33</v>
      </c>
      <c r="C60">
        <v>58</v>
      </c>
      <c r="D60" s="28">
        <f>Data!B60</f>
        <v>522077</v>
      </c>
      <c r="E60" s="28">
        <f>Multiplicative!E60</f>
        <v>487840.98381957953</v>
      </c>
      <c r="F60" s="28">
        <f t="shared" si="5"/>
        <v>9247.9666666666162</v>
      </c>
      <c r="G60" s="28">
        <f t="shared" si="2"/>
        <v>497088.95048624615</v>
      </c>
      <c r="H60" s="28">
        <f t="shared" si="3"/>
        <v>24988.049513753853</v>
      </c>
      <c r="I60" s="5">
        <f t="shared" si="6"/>
        <v>24988.049513753853</v>
      </c>
      <c r="J60" s="5">
        <f t="shared" si="4"/>
        <v>624402618.50181413</v>
      </c>
    </row>
    <row r="61" spans="1:10" x14ac:dyDescent="0.3">
      <c r="A61">
        <v>201711</v>
      </c>
      <c r="B61" t="s">
        <v>34</v>
      </c>
      <c r="C61">
        <v>59</v>
      </c>
      <c r="D61" s="28">
        <f>Data!B61</f>
        <v>7933</v>
      </c>
      <c r="E61" s="28">
        <f>Multiplicative!E61</f>
        <v>491643.70201907941</v>
      </c>
      <c r="F61" s="28">
        <f t="shared" si="5"/>
        <v>-370345.03333333338</v>
      </c>
      <c r="G61" s="28">
        <f t="shared" si="2"/>
        <v>121298.66868574603</v>
      </c>
      <c r="H61" s="28">
        <f t="shared" si="3"/>
        <v>-113365.66868574603</v>
      </c>
      <c r="I61" s="5">
        <f t="shared" si="6"/>
        <v>113365.66868574603</v>
      </c>
      <c r="J61" s="5">
        <f t="shared" si="4"/>
        <v>12851774836.566338</v>
      </c>
    </row>
    <row r="62" spans="1:10" x14ac:dyDescent="0.3">
      <c r="A62">
        <v>201712</v>
      </c>
      <c r="B62" t="s">
        <v>35</v>
      </c>
      <c r="C62">
        <v>60</v>
      </c>
      <c r="D62" s="28">
        <f>Data!B62</f>
        <v>7022</v>
      </c>
      <c r="E62" s="28">
        <f>Multiplicative!E62</f>
        <v>495446.42021857924</v>
      </c>
      <c r="F62" s="28">
        <f t="shared" si="5"/>
        <v>-381602.83333333337</v>
      </c>
      <c r="G62" s="28">
        <f t="shared" si="2"/>
        <v>113843.58688524587</v>
      </c>
      <c r="H62" s="28">
        <f t="shared" si="3"/>
        <v>-106821.58688524587</v>
      </c>
      <c r="I62" s="5">
        <f t="shared" si="6"/>
        <v>106821.58688524587</v>
      </c>
      <c r="J62" s="5">
        <f t="shared" si="4"/>
        <v>11410851424.682131</v>
      </c>
    </row>
    <row r="63" spans="1:10" x14ac:dyDescent="0.3">
      <c r="A63" s="49">
        <v>201801</v>
      </c>
      <c r="B63" s="49" t="s">
        <v>24</v>
      </c>
      <c r="C63" s="49">
        <v>61</v>
      </c>
      <c r="D63" s="43">
        <f>Data!B63</f>
        <v>6154</v>
      </c>
      <c r="E63" s="43">
        <f>Multiplicative!E63</f>
        <v>499249.13841807912</v>
      </c>
      <c r="F63" s="43">
        <f t="shared" si="5"/>
        <v>-383266.2333333334</v>
      </c>
      <c r="G63" s="43">
        <f t="shared" ref="G63:G74" si="7">E63+F63</f>
        <v>115982.90508474573</v>
      </c>
      <c r="H63" s="43">
        <f t="shared" si="3"/>
        <v>-109828.90508474573</v>
      </c>
      <c r="I63" s="7">
        <f t="shared" ref="I63:I74" si="8">ABS(D63-G63)</f>
        <v>109828.90508474573</v>
      </c>
      <c r="J63" s="7">
        <f t="shared" ref="J63:J74" si="9">I63^2</f>
        <v>12062388392.114086</v>
      </c>
    </row>
    <row r="64" spans="1:10" x14ac:dyDescent="0.3">
      <c r="A64" s="49">
        <v>201802</v>
      </c>
      <c r="B64" s="49" t="s">
        <v>25</v>
      </c>
      <c r="C64" s="49">
        <v>62</v>
      </c>
      <c r="D64" s="43">
        <f>Data!B64</f>
        <v>6277</v>
      </c>
      <c r="E64" s="43">
        <f>Multiplicative!E64</f>
        <v>503051.856617579</v>
      </c>
      <c r="F64" s="43">
        <f t="shared" si="5"/>
        <v>-383247.2333333334</v>
      </c>
      <c r="G64" s="43">
        <f t="shared" si="7"/>
        <v>119804.62328424561</v>
      </c>
      <c r="H64" s="43">
        <f t="shared" si="3"/>
        <v>-113527.62328424561</v>
      </c>
      <c r="I64" s="7">
        <f t="shared" si="8"/>
        <v>113527.62328424561</v>
      </c>
      <c r="J64" s="7">
        <f t="shared" si="9"/>
        <v>12888521248.569586</v>
      </c>
    </row>
    <row r="65" spans="1:10" x14ac:dyDescent="0.3">
      <c r="A65" s="49">
        <v>201803</v>
      </c>
      <c r="B65" s="49" t="s">
        <v>26</v>
      </c>
      <c r="C65" s="49">
        <v>63</v>
      </c>
      <c r="D65" s="43">
        <f>Data!B65</f>
        <v>24428</v>
      </c>
      <c r="E65" s="43">
        <f>Multiplicative!E65</f>
        <v>506854.57481707889</v>
      </c>
      <c r="F65" s="43">
        <f t="shared" si="5"/>
        <v>-374218.83333333337</v>
      </c>
      <c r="G65" s="43">
        <f t="shared" si="7"/>
        <v>132635.74148374551</v>
      </c>
      <c r="H65" s="43">
        <f t="shared" si="3"/>
        <v>-108207.74148374551</v>
      </c>
      <c r="I65" s="7">
        <f t="shared" si="8"/>
        <v>108207.74148374551</v>
      </c>
      <c r="J65" s="7">
        <f t="shared" si="9"/>
        <v>11708915317.0131</v>
      </c>
    </row>
    <row r="66" spans="1:10" x14ac:dyDescent="0.3">
      <c r="A66" s="49">
        <v>201804</v>
      </c>
      <c r="B66" s="49" t="s">
        <v>27</v>
      </c>
      <c r="C66" s="49">
        <v>64</v>
      </c>
      <c r="D66" s="43">
        <f>Data!B66</f>
        <v>147176</v>
      </c>
      <c r="E66" s="43">
        <f>Multiplicative!E66</f>
        <v>510657.29301657871</v>
      </c>
      <c r="F66" s="43">
        <f t="shared" si="5"/>
        <v>-274006.63333333342</v>
      </c>
      <c r="G66" s="43">
        <f t="shared" si="7"/>
        <v>236650.65968324529</v>
      </c>
      <c r="H66" s="43">
        <f t="shared" si="3"/>
        <v>-89474.659683245292</v>
      </c>
      <c r="I66" s="7">
        <f t="shared" si="8"/>
        <v>89474.659683245292</v>
      </c>
      <c r="J66" s="7">
        <f t="shared" si="9"/>
        <v>8005714725.4325609</v>
      </c>
    </row>
    <row r="67" spans="1:10" x14ac:dyDescent="0.3">
      <c r="A67" s="49">
        <v>201805</v>
      </c>
      <c r="B67" s="49" t="s">
        <v>28</v>
      </c>
      <c r="C67" s="49">
        <v>65</v>
      </c>
      <c r="D67" s="43">
        <f>Data!B67</f>
        <v>766682</v>
      </c>
      <c r="E67" s="43">
        <f>Multiplicative!E67</f>
        <v>514460.01121607854</v>
      </c>
      <c r="F67" s="43">
        <f t="shared" ref="F67:F74" si="10">VLOOKUP(B67,AddSeason,4)</f>
        <v>184699.7666666666</v>
      </c>
      <c r="G67" s="43">
        <f t="shared" si="7"/>
        <v>699159.77788274514</v>
      </c>
      <c r="H67" s="43">
        <f t="shared" si="3"/>
        <v>67522.22211725486</v>
      </c>
      <c r="I67" s="7">
        <f t="shared" si="8"/>
        <v>67522.22211725486</v>
      </c>
      <c r="J67" s="7">
        <f t="shared" si="9"/>
        <v>4559250479.6519012</v>
      </c>
    </row>
    <row r="68" spans="1:10" x14ac:dyDescent="0.3">
      <c r="A68" s="49">
        <v>201806</v>
      </c>
      <c r="B68" s="49" t="s">
        <v>29</v>
      </c>
      <c r="C68" s="49">
        <v>66</v>
      </c>
      <c r="D68" s="43">
        <f>Data!B68</f>
        <v>1029274</v>
      </c>
      <c r="E68" s="43">
        <f>Multiplicative!E68</f>
        <v>518262.72941557842</v>
      </c>
      <c r="F68" s="43">
        <f t="shared" si="10"/>
        <v>423358.16666666663</v>
      </c>
      <c r="G68" s="43">
        <f t="shared" si="7"/>
        <v>941620.89608224505</v>
      </c>
      <c r="H68" s="43">
        <f t="shared" ref="H68:H74" si="11">D68-G68</f>
        <v>87653.103917754954</v>
      </c>
      <c r="I68" s="7">
        <f t="shared" si="8"/>
        <v>87653.103917754954</v>
      </c>
      <c r="J68" s="7">
        <f t="shared" si="9"/>
        <v>7683066626.416749</v>
      </c>
    </row>
    <row r="69" spans="1:10" x14ac:dyDescent="0.3">
      <c r="A69" s="49">
        <v>201807</v>
      </c>
      <c r="B69" s="49" t="s">
        <v>30</v>
      </c>
      <c r="C69" s="49">
        <v>67</v>
      </c>
      <c r="D69" s="43">
        <f>Data!B69</f>
        <v>1097861</v>
      </c>
      <c r="E69" s="43">
        <f>Multiplicative!E69</f>
        <v>522065.4476150783</v>
      </c>
      <c r="F69" s="43">
        <f t="shared" si="10"/>
        <v>524906.16666666663</v>
      </c>
      <c r="G69" s="43">
        <f t="shared" si="7"/>
        <v>1046971.6142817449</v>
      </c>
      <c r="H69" s="43">
        <f t="shared" si="11"/>
        <v>50889.385718255071</v>
      </c>
      <c r="I69" s="7">
        <f t="shared" si="8"/>
        <v>50889.385718255071</v>
      </c>
      <c r="J69" s="7">
        <f t="shared" si="9"/>
        <v>2589729578.781343</v>
      </c>
    </row>
    <row r="70" spans="1:10" x14ac:dyDescent="0.3">
      <c r="A70" s="49">
        <v>201808</v>
      </c>
      <c r="B70" s="49" t="s">
        <v>31</v>
      </c>
      <c r="C70" s="49">
        <v>68</v>
      </c>
      <c r="D70" s="43">
        <f>Data!B70</f>
        <v>1161093</v>
      </c>
      <c r="E70" s="43">
        <f>Multiplicative!E70</f>
        <v>525868.16581457818</v>
      </c>
      <c r="F70" s="43">
        <f t="shared" si="10"/>
        <v>579315.36666666658</v>
      </c>
      <c r="G70" s="43">
        <f t="shared" si="7"/>
        <v>1105183.5324812448</v>
      </c>
      <c r="H70" s="43">
        <f t="shared" si="11"/>
        <v>55909.467518755235</v>
      </c>
      <c r="I70" s="7">
        <f t="shared" si="8"/>
        <v>55909.467518755235</v>
      </c>
      <c r="J70" s="7">
        <f t="shared" si="9"/>
        <v>3125868558.2307467</v>
      </c>
    </row>
    <row r="71" spans="1:10" x14ac:dyDescent="0.3">
      <c r="A71" s="49">
        <v>201809</v>
      </c>
      <c r="B71" s="49" t="s">
        <v>32</v>
      </c>
      <c r="C71" s="49">
        <v>69</v>
      </c>
      <c r="D71" s="43">
        <f>Data!B71</f>
        <v>959540</v>
      </c>
      <c r="E71" s="43">
        <f>Multiplicative!E71</f>
        <v>529670.88401407795</v>
      </c>
      <c r="F71" s="43">
        <f t="shared" si="10"/>
        <v>445159.36666666658</v>
      </c>
      <c r="G71" s="43">
        <f t="shared" si="7"/>
        <v>974830.25068074453</v>
      </c>
      <c r="H71" s="43">
        <f t="shared" si="11"/>
        <v>-15290.250680744532</v>
      </c>
      <c r="I71" s="7">
        <f t="shared" si="8"/>
        <v>15290.250680744532</v>
      </c>
      <c r="J71" s="7">
        <f t="shared" si="9"/>
        <v>233791765.88000861</v>
      </c>
    </row>
    <row r="72" spans="1:10" x14ac:dyDescent="0.3">
      <c r="A72" s="49">
        <v>201810</v>
      </c>
      <c r="B72" s="49" t="s">
        <v>33</v>
      </c>
      <c r="C72" s="49">
        <v>70</v>
      </c>
      <c r="D72" s="43">
        <f>Data!B72</f>
        <v>548609</v>
      </c>
      <c r="E72" s="43">
        <f>Multiplicative!E72</f>
        <v>533473.60221357783</v>
      </c>
      <c r="F72" s="43">
        <f t="shared" si="10"/>
        <v>9247.9666666666162</v>
      </c>
      <c r="G72" s="43">
        <f t="shared" si="7"/>
        <v>542721.56888024439</v>
      </c>
      <c r="H72" s="43">
        <f t="shared" si="11"/>
        <v>5887.431119755609</v>
      </c>
      <c r="I72" s="7">
        <f t="shared" si="8"/>
        <v>5887.431119755609</v>
      </c>
      <c r="J72" s="7">
        <f t="shared" si="9"/>
        <v>34661845.189866781</v>
      </c>
    </row>
    <row r="73" spans="1:10" x14ac:dyDescent="0.3">
      <c r="A73" s="49">
        <v>201811</v>
      </c>
      <c r="B73" s="49" t="s">
        <v>34</v>
      </c>
      <c r="C73" s="49">
        <v>71</v>
      </c>
      <c r="D73" s="43">
        <f>Data!B73</f>
        <v>11794</v>
      </c>
      <c r="E73" s="43">
        <f>Multiplicative!E73</f>
        <v>537276.32041307772</v>
      </c>
      <c r="F73" s="43">
        <f t="shared" si="10"/>
        <v>-370345.03333333338</v>
      </c>
      <c r="G73" s="43">
        <f t="shared" si="7"/>
        <v>166931.28707974433</v>
      </c>
      <c r="H73" s="43">
        <f t="shared" si="11"/>
        <v>-155137.28707974433</v>
      </c>
      <c r="I73" s="7">
        <f t="shared" si="8"/>
        <v>155137.28707974433</v>
      </c>
      <c r="J73" s="7">
        <f t="shared" si="9"/>
        <v>24067577842.463009</v>
      </c>
    </row>
    <row r="74" spans="1:10" x14ac:dyDescent="0.3">
      <c r="A74" s="49">
        <v>201812</v>
      </c>
      <c r="B74" s="49" t="s">
        <v>35</v>
      </c>
      <c r="C74" s="49">
        <v>72</v>
      </c>
      <c r="D74" s="43">
        <f>Data!B74</f>
        <v>1952</v>
      </c>
      <c r="E74" s="43">
        <f>Multiplicative!E74</f>
        <v>541079.0386125776</v>
      </c>
      <c r="F74" s="43">
        <f t="shared" si="10"/>
        <v>-381602.83333333337</v>
      </c>
      <c r="G74" s="43">
        <f t="shared" si="7"/>
        <v>159476.20527924423</v>
      </c>
      <c r="H74" s="43">
        <f t="shared" si="11"/>
        <v>-157524.20527924423</v>
      </c>
      <c r="I74" s="7">
        <f t="shared" si="8"/>
        <v>157524.20527924423</v>
      </c>
      <c r="J74" s="7">
        <f t="shared" si="9"/>
        <v>24813875248.857475</v>
      </c>
    </row>
    <row r="77" spans="1:10" x14ac:dyDescent="0.3">
      <c r="B77" t="s">
        <v>1</v>
      </c>
    </row>
    <row r="78" spans="1:10" ht="15" thickBot="1" x14ac:dyDescent="0.35"/>
    <row r="79" spans="1:10" x14ac:dyDescent="0.3">
      <c r="B79" s="4" t="s">
        <v>2</v>
      </c>
      <c r="C79" s="4"/>
    </row>
    <row r="80" spans="1:10" x14ac:dyDescent="0.3">
      <c r="B80" s="1" t="s">
        <v>3</v>
      </c>
      <c r="C80" s="1">
        <v>0.20170717585849465</v>
      </c>
    </row>
    <row r="81" spans="2:3" x14ac:dyDescent="0.3">
      <c r="B81" s="1" t="s">
        <v>4</v>
      </c>
      <c r="C81" s="1">
        <v>4.0685784792809689E-2</v>
      </c>
    </row>
    <row r="82" spans="2:3" x14ac:dyDescent="0.3">
      <c r="B82" s="1" t="s">
        <v>5</v>
      </c>
      <c r="C82" s="1">
        <v>1.9831127940479466E-2</v>
      </c>
    </row>
    <row r="83" spans="2:3" x14ac:dyDescent="0.3">
      <c r="B83" s="1" t="s">
        <v>6</v>
      </c>
      <c r="C83" s="1">
        <v>223499.08141115299</v>
      </c>
    </row>
    <row r="84" spans="2:3" ht="15" thickBot="1" x14ac:dyDescent="0.35">
      <c r="B84" s="2" t="s">
        <v>7</v>
      </c>
      <c r="C84" s="2">
        <v>48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5"/>
  <sheetViews>
    <sheetView showGridLines="0" topLeftCell="A51" workbookViewId="0">
      <selection activeCell="M34" sqref="M34:O39"/>
    </sheetView>
  </sheetViews>
  <sheetFormatPr defaultColWidth="11.77734375" defaultRowHeight="14.4" x14ac:dyDescent="0.3"/>
  <cols>
    <col min="1" max="1" width="11.77734375" style="66"/>
    <col min="2" max="2" width="4.5546875" bestFit="1" customWidth="1"/>
    <col min="3" max="3" width="6.44140625" bestFit="1" customWidth="1"/>
    <col min="10" max="10" width="14.77734375" bestFit="1" customWidth="1"/>
    <col min="17" max="17" width="11.77734375" style="5"/>
  </cols>
  <sheetData>
    <row r="1" spans="1:15" x14ac:dyDescent="0.3">
      <c r="E1" s="63" t="s">
        <v>63</v>
      </c>
    </row>
    <row r="3" spans="1:15" ht="28.8" x14ac:dyDescent="0.3">
      <c r="B3" s="31"/>
      <c r="C3" s="44" t="s">
        <v>0</v>
      </c>
      <c r="D3" s="44" t="s">
        <v>44</v>
      </c>
      <c r="E3" s="45" t="s">
        <v>48</v>
      </c>
      <c r="F3" s="44" t="s">
        <v>22</v>
      </c>
      <c r="G3" s="44" t="s">
        <v>36</v>
      </c>
      <c r="H3" s="44" t="s">
        <v>37</v>
      </c>
      <c r="I3" s="45" t="s">
        <v>49</v>
      </c>
      <c r="J3" s="31" t="s">
        <v>50</v>
      </c>
      <c r="K3" s="31"/>
    </row>
    <row r="4" spans="1:15" x14ac:dyDescent="0.3">
      <c r="A4" s="66">
        <f>Data!A3</f>
        <v>201301</v>
      </c>
      <c r="B4" s="31" t="s">
        <v>24</v>
      </c>
      <c r="C4" s="31">
        <v>1</v>
      </c>
      <c r="D4" s="28">
        <f>Multiplicative!D3</f>
        <v>1</v>
      </c>
      <c r="E4" s="31"/>
      <c r="F4" s="31"/>
      <c r="G4" s="32">
        <f>D4/SUM($D$4:$D$15)*12</f>
        <v>3.160599544662959E-6</v>
      </c>
      <c r="H4" s="32"/>
      <c r="I4" s="32"/>
      <c r="J4" s="31"/>
      <c r="K4" s="31"/>
    </row>
    <row r="5" spans="1:15" x14ac:dyDescent="0.3">
      <c r="A5" s="66">
        <f>Data!A4</f>
        <v>201302</v>
      </c>
      <c r="B5" s="31" t="s">
        <v>25</v>
      </c>
      <c r="C5" s="31">
        <v>2</v>
      </c>
      <c r="D5" s="28">
        <f>Multiplicative!D4</f>
        <v>1</v>
      </c>
      <c r="E5" s="31"/>
      <c r="F5" s="31"/>
      <c r="G5" s="32">
        <f t="shared" ref="G5:G15" si="0">D5/SUM($D$4:$D$15)*12</f>
        <v>3.160599544662959E-6</v>
      </c>
      <c r="H5" s="32"/>
      <c r="I5" s="32" t="s">
        <v>42</v>
      </c>
      <c r="J5" s="31" t="s">
        <v>38</v>
      </c>
      <c r="K5" s="31"/>
    </row>
    <row r="6" spans="1:15" ht="15" thickBot="1" x14ac:dyDescent="0.35">
      <c r="A6" s="66">
        <f>Data!A5</f>
        <v>201303</v>
      </c>
      <c r="B6" s="31" t="s">
        <v>26</v>
      </c>
      <c r="C6" s="31">
        <v>3</v>
      </c>
      <c r="D6" s="28">
        <f>Multiplicative!D5</f>
        <v>8711</v>
      </c>
      <c r="E6" s="31"/>
      <c r="F6" s="31"/>
      <c r="G6" s="32">
        <f t="shared" si="0"/>
        <v>2.7531982633559035E-2</v>
      </c>
      <c r="H6" s="32"/>
      <c r="I6" s="28">
        <f>AVERAGE(I16:I63)</f>
        <v>18612.283455704284</v>
      </c>
      <c r="J6" s="28">
        <f>AVERAGE(J16:J63)</f>
        <v>1005249998.4221607</v>
      </c>
      <c r="K6" s="31"/>
    </row>
    <row r="7" spans="1:15" x14ac:dyDescent="0.3">
      <c r="A7" s="66">
        <f>Data!A6</f>
        <v>201304</v>
      </c>
      <c r="B7" s="31" t="s">
        <v>27</v>
      </c>
      <c r="C7" s="31">
        <v>4</v>
      </c>
      <c r="D7" s="28">
        <f>Multiplicative!D6</f>
        <v>86631</v>
      </c>
      <c r="E7" s="31"/>
      <c r="F7" s="31"/>
      <c r="G7" s="32">
        <f t="shared" si="0"/>
        <v>0.2738058991536968</v>
      </c>
      <c r="H7" s="32"/>
      <c r="I7" s="31"/>
      <c r="J7" s="31"/>
      <c r="K7" s="31"/>
      <c r="N7" s="10" t="s">
        <v>39</v>
      </c>
      <c r="O7" s="11">
        <v>7.3491071948269802E-5</v>
      </c>
    </row>
    <row r="8" spans="1:15" x14ac:dyDescent="0.3">
      <c r="A8" s="66">
        <f>Data!A7</f>
        <v>201305</v>
      </c>
      <c r="B8" s="31" t="s">
        <v>28</v>
      </c>
      <c r="C8" s="31">
        <v>5</v>
      </c>
      <c r="D8" s="28">
        <f>Multiplicative!D7</f>
        <v>459852</v>
      </c>
      <c r="E8" s="31"/>
      <c r="F8" s="31"/>
      <c r="G8" s="32">
        <f t="shared" si="0"/>
        <v>1.4534080218123511</v>
      </c>
      <c r="H8" s="32"/>
      <c r="I8" t="s">
        <v>51</v>
      </c>
      <c r="J8" t="s">
        <v>52</v>
      </c>
      <c r="K8" s="31"/>
      <c r="N8" s="12" t="s">
        <v>40</v>
      </c>
      <c r="O8" s="13">
        <v>9.5204108670146767E-2</v>
      </c>
    </row>
    <row r="9" spans="1:15" ht="15" thickBot="1" x14ac:dyDescent="0.35">
      <c r="A9" s="66">
        <f>Data!A8</f>
        <v>201306</v>
      </c>
      <c r="B9" s="31" t="s">
        <v>29</v>
      </c>
      <c r="C9" s="31">
        <v>6</v>
      </c>
      <c r="D9" s="28">
        <f>Multiplicative!D8</f>
        <v>672254</v>
      </c>
      <c r="E9" s="31"/>
      <c r="F9" s="31"/>
      <c r="G9" s="32">
        <f t="shared" si="0"/>
        <v>2.124725686297853</v>
      </c>
      <c r="H9" s="32"/>
      <c r="I9" s="6">
        <f>AVERAGE(I64:I75)</f>
        <v>32984.156735606492</v>
      </c>
      <c r="J9" s="6">
        <f>AVERAGE(J64:J75)</f>
        <v>2258023126.3398223</v>
      </c>
      <c r="K9" s="31"/>
      <c r="N9" s="14" t="s">
        <v>41</v>
      </c>
      <c r="O9" s="15">
        <v>0.16939631278415376</v>
      </c>
    </row>
    <row r="10" spans="1:15" x14ac:dyDescent="0.3">
      <c r="A10" s="66">
        <f>Data!A9</f>
        <v>201307</v>
      </c>
      <c r="B10" s="31" t="s">
        <v>30</v>
      </c>
      <c r="C10" s="31">
        <v>7</v>
      </c>
      <c r="D10" s="28">
        <f>Multiplicative!D9</f>
        <v>765529</v>
      </c>
      <c r="E10" s="31"/>
      <c r="F10" s="31"/>
      <c r="G10" s="32">
        <f t="shared" si="0"/>
        <v>2.4195306088262902</v>
      </c>
      <c r="H10" s="32"/>
      <c r="I10" s="31"/>
      <c r="J10" s="31"/>
      <c r="K10" s="31"/>
    </row>
    <row r="11" spans="1:15" x14ac:dyDescent="0.3">
      <c r="A11" s="66">
        <f>Data!A10</f>
        <v>201308</v>
      </c>
      <c r="B11" s="31" t="s">
        <v>31</v>
      </c>
      <c r="C11" s="31">
        <v>8</v>
      </c>
      <c r="D11" s="28">
        <f>Multiplicative!D10</f>
        <v>793619</v>
      </c>
      <c r="E11" s="31"/>
      <c r="F11" s="31"/>
      <c r="G11" s="32">
        <f t="shared" si="0"/>
        <v>2.5083118500358728</v>
      </c>
      <c r="H11" s="32"/>
      <c r="I11" s="31"/>
      <c r="J11" s="31"/>
      <c r="K11" s="31"/>
    </row>
    <row r="12" spans="1:15" x14ac:dyDescent="0.3">
      <c r="A12" s="66">
        <f>Data!A11</f>
        <v>201309</v>
      </c>
      <c r="B12" s="31" t="s">
        <v>32</v>
      </c>
      <c r="C12" s="31">
        <v>9</v>
      </c>
      <c r="D12" s="28">
        <f>Multiplicative!D11</f>
        <v>680485</v>
      </c>
      <c r="E12" s="31"/>
      <c r="F12" s="31"/>
      <c r="G12" s="32">
        <f t="shared" si="0"/>
        <v>2.1507405811499738</v>
      </c>
      <c r="H12" s="32"/>
      <c r="I12" s="31"/>
      <c r="J12" s="31"/>
      <c r="K12" s="31"/>
    </row>
    <row r="13" spans="1:15" x14ac:dyDescent="0.3">
      <c r="A13" s="66">
        <f>Data!A12</f>
        <v>201310</v>
      </c>
      <c r="B13" s="31" t="s">
        <v>33</v>
      </c>
      <c r="C13" s="31">
        <v>10</v>
      </c>
      <c r="D13" s="28">
        <f>Multiplicative!D12</f>
        <v>312767</v>
      </c>
      <c r="E13" s="31"/>
      <c r="F13" s="31"/>
      <c r="G13" s="32">
        <f t="shared" si="0"/>
        <v>0.9885312377855997</v>
      </c>
      <c r="H13" s="32"/>
      <c r="I13" s="32"/>
      <c r="J13" s="31"/>
      <c r="K13" s="31"/>
    </row>
    <row r="14" spans="1:15" x14ac:dyDescent="0.3">
      <c r="A14" s="66">
        <f>Data!A13</f>
        <v>201311</v>
      </c>
      <c r="B14" s="31" t="s">
        <v>34</v>
      </c>
      <c r="C14" s="31">
        <v>11</v>
      </c>
      <c r="D14" s="28">
        <f>Multiplicative!D13</f>
        <v>16897</v>
      </c>
      <c r="E14" s="31"/>
      <c r="F14" s="31"/>
      <c r="G14" s="32">
        <f t="shared" si="0"/>
        <v>5.3404650506170021E-2</v>
      </c>
      <c r="H14" s="32"/>
      <c r="I14" s="32"/>
      <c r="J14" s="31"/>
      <c r="K14" s="31"/>
    </row>
    <row r="15" spans="1:15" x14ac:dyDescent="0.3">
      <c r="A15" s="66">
        <f>Data!A14</f>
        <v>201312</v>
      </c>
      <c r="B15" s="31" t="s">
        <v>35</v>
      </c>
      <c r="C15" s="31">
        <v>12</v>
      </c>
      <c r="D15" s="28">
        <f>Multiplicative!D14</f>
        <v>1</v>
      </c>
      <c r="E15" s="28">
        <f>AVERAGE(D4:D15)</f>
        <v>316395.66666666669</v>
      </c>
      <c r="F15" s="28">
        <v>0</v>
      </c>
      <c r="G15" s="32">
        <f t="shared" si="0"/>
        <v>3.160599544662959E-6</v>
      </c>
      <c r="H15" s="32"/>
      <c r="I15" s="32"/>
      <c r="J15" s="31"/>
      <c r="K15" s="31"/>
    </row>
    <row r="16" spans="1:15" x14ac:dyDescent="0.3">
      <c r="A16" s="66">
        <f>Data!A15</f>
        <v>201401</v>
      </c>
      <c r="B16" s="31" t="s">
        <v>24</v>
      </c>
      <c r="C16" s="31">
        <v>13</v>
      </c>
      <c r="D16" s="28">
        <f>Multiplicative!D15</f>
        <v>1</v>
      </c>
      <c r="E16" s="28">
        <f t="shared" ref="E16:E51" si="1">$O$7*D16/G4+(1-$O$7)*(E15+F15)</f>
        <v>316395.66666666663</v>
      </c>
      <c r="F16" s="28">
        <f t="shared" ref="F16:F51" si="2">$O$8*(E16-E15)+(1-$O$8)*F15</f>
        <v>-5.5416084750408055E-12</v>
      </c>
      <c r="G16" s="32">
        <f t="shared" ref="G16:G51" si="3">$O$9*D16/E16+(1-$O$9)*G4</f>
        <v>3.160599544662959E-6</v>
      </c>
      <c r="H16" s="28">
        <f>(E15+F15)*G4</f>
        <v>1</v>
      </c>
      <c r="I16" s="28">
        <f t="shared" ref="I16:I51" si="4">ABS(D16-H16)</f>
        <v>0</v>
      </c>
      <c r="J16" s="28">
        <f>(D16-H16)^2</f>
        <v>0</v>
      </c>
      <c r="K16" s="31"/>
    </row>
    <row r="17" spans="1:14" x14ac:dyDescent="0.3">
      <c r="A17" s="66">
        <f>Data!A16</f>
        <v>201402</v>
      </c>
      <c r="B17" s="31" t="s">
        <v>25</v>
      </c>
      <c r="C17" s="31">
        <v>14</v>
      </c>
      <c r="D17" s="28">
        <f>Multiplicative!D16</f>
        <v>1</v>
      </c>
      <c r="E17" s="28">
        <f t="shared" si="1"/>
        <v>316395.66666666657</v>
      </c>
      <c r="F17" s="28">
        <f t="shared" si="2"/>
        <v>-1.055563305461642E-11</v>
      </c>
      <c r="G17" s="32">
        <f t="shared" si="3"/>
        <v>3.160599544662959E-6</v>
      </c>
      <c r="H17" s="28">
        <f t="shared" ref="H17:H51" si="5">(E16+F16)*G5</f>
        <v>0.99999999999999989</v>
      </c>
      <c r="I17" s="28">
        <f t="shared" si="4"/>
        <v>1.1102230246251565E-16</v>
      </c>
      <c r="J17" s="28">
        <f t="shared" ref="J17:J64" si="6">(D17-H17)^2</f>
        <v>1.2325951644078309E-32</v>
      </c>
      <c r="K17" s="31"/>
    </row>
    <row r="18" spans="1:14" x14ac:dyDescent="0.3">
      <c r="A18" s="66">
        <f>Data!A17</f>
        <v>201403</v>
      </c>
      <c r="B18" s="31" t="s">
        <v>26</v>
      </c>
      <c r="C18" s="31">
        <v>15</v>
      </c>
      <c r="D18" s="28">
        <f>Multiplicative!D17</f>
        <v>1797</v>
      </c>
      <c r="E18" s="28">
        <f t="shared" si="1"/>
        <v>316377.21113884595</v>
      </c>
      <c r="F18" s="28">
        <f t="shared" si="2"/>
        <v>-1.7570420762091938</v>
      </c>
      <c r="G18" s="32">
        <f t="shared" si="3"/>
        <v>2.3830325269611187E-2</v>
      </c>
      <c r="H18" s="28">
        <f t="shared" si="5"/>
        <v>8710.9999999999982</v>
      </c>
      <c r="I18" s="28">
        <f t="shared" si="4"/>
        <v>6913.9999999999982</v>
      </c>
      <c r="J18" s="28">
        <f t="shared" si="6"/>
        <v>47803395.999999978</v>
      </c>
      <c r="K18" s="31"/>
    </row>
    <row r="19" spans="1:14" x14ac:dyDescent="0.3">
      <c r="A19" s="66">
        <f>Data!A18</f>
        <v>201404</v>
      </c>
      <c r="B19" s="31" t="s">
        <v>27</v>
      </c>
      <c r="C19" s="31">
        <v>16</v>
      </c>
      <c r="D19" s="28">
        <f>Multiplicative!D18</f>
        <v>91697</v>
      </c>
      <c r="E19" s="28">
        <f t="shared" si="1"/>
        <v>316376.81532563589</v>
      </c>
      <c r="F19" s="28">
        <f t="shared" si="2"/>
        <v>-1.6274474953106655</v>
      </c>
      <c r="G19" s="32">
        <f t="shared" si="3"/>
        <v>0.27652112996828143</v>
      </c>
      <c r="H19" s="28">
        <f t="shared" si="5"/>
        <v>86625.465679125162</v>
      </c>
      <c r="I19" s="28">
        <f t="shared" si="4"/>
        <v>5071.5343208748382</v>
      </c>
      <c r="J19" s="28">
        <f t="shared" si="6"/>
        <v>25720460.367811404</v>
      </c>
      <c r="K19" s="31"/>
    </row>
    <row r="20" spans="1:14" x14ac:dyDescent="0.3">
      <c r="A20" s="66">
        <f>Data!A19</f>
        <v>201405</v>
      </c>
      <c r="B20" s="31" t="s">
        <v>28</v>
      </c>
      <c r="C20" s="31">
        <v>17</v>
      </c>
      <c r="D20" s="28">
        <f>Multiplicative!D19</f>
        <v>519173</v>
      </c>
      <c r="E20" s="28">
        <f t="shared" si="1"/>
        <v>316378.18892891536</v>
      </c>
      <c r="F20" s="28">
        <f t="shared" si="2"/>
        <v>-1.3417351312238632</v>
      </c>
      <c r="G20" s="32">
        <f t="shared" si="3"/>
        <v>1.4851834793999659</v>
      </c>
      <c r="H20" s="28">
        <f t="shared" si="5"/>
        <v>459822.23596447922</v>
      </c>
      <c r="I20" s="28">
        <f t="shared" si="4"/>
        <v>59350.764035520784</v>
      </c>
      <c r="J20" s="28">
        <f t="shared" si="6"/>
        <v>3522513191.6000671</v>
      </c>
      <c r="K20" s="31"/>
    </row>
    <row r="21" spans="1:14" x14ac:dyDescent="0.3">
      <c r="A21" s="66">
        <f>Data!A20</f>
        <v>201406</v>
      </c>
      <c r="B21" s="31" t="s">
        <v>29</v>
      </c>
      <c r="C21" s="31">
        <v>18</v>
      </c>
      <c r="D21" s="28">
        <f>Multiplicative!D20</f>
        <v>735984</v>
      </c>
      <c r="E21" s="28">
        <f t="shared" si="1"/>
        <v>316379.05290187884</v>
      </c>
      <c r="F21" s="28">
        <f t="shared" si="2"/>
        <v>-1.1317426580816041</v>
      </c>
      <c r="G21" s="32">
        <f t="shared" si="3"/>
        <v>2.1588670321058681</v>
      </c>
      <c r="H21" s="28">
        <f t="shared" si="5"/>
        <v>672214.01378256397</v>
      </c>
      <c r="I21" s="28">
        <f t="shared" si="4"/>
        <v>63769.986217436031</v>
      </c>
      <c r="J21" s="28">
        <f t="shared" si="6"/>
        <v>4066611142.1719813</v>
      </c>
      <c r="K21" s="31"/>
    </row>
    <row r="22" spans="1:14" x14ac:dyDescent="0.3">
      <c r="A22" s="66">
        <f>Data!A21</f>
        <v>201407</v>
      </c>
      <c r="B22" s="31" t="s">
        <v>30</v>
      </c>
      <c r="C22" s="31">
        <v>19</v>
      </c>
      <c r="D22" s="28">
        <f>Multiplicative!D21</f>
        <v>837525</v>
      </c>
      <c r="E22" s="28">
        <f t="shared" si="1"/>
        <v>316380.10927727737</v>
      </c>
      <c r="F22" s="28">
        <f t="shared" si="2"/>
        <v>-0.92342482883651722</v>
      </c>
      <c r="G22" s="32">
        <f t="shared" si="3"/>
        <v>2.458098878202994</v>
      </c>
      <c r="H22" s="28">
        <f t="shared" si="5"/>
        <v>765486.06420156546</v>
      </c>
      <c r="I22" s="28">
        <f t="shared" si="4"/>
        <v>72038.935798434541</v>
      </c>
      <c r="J22" s="28">
        <f t="shared" si="6"/>
        <v>5189608270.970974</v>
      </c>
      <c r="K22" s="31"/>
    </row>
    <row r="23" spans="1:14" x14ac:dyDescent="0.3">
      <c r="A23" s="66">
        <f>Data!A22</f>
        <v>201408</v>
      </c>
      <c r="B23" s="31" t="s">
        <v>31</v>
      </c>
      <c r="C23" s="31">
        <v>20</v>
      </c>
      <c r="D23" s="28">
        <f>Multiplicative!D22</f>
        <v>905873</v>
      </c>
      <c r="E23" s="28">
        <f t="shared" si="1"/>
        <v>316382.47599551402</v>
      </c>
      <c r="F23" s="28">
        <f t="shared" si="2"/>
        <v>-0.61018969088979835</v>
      </c>
      <c r="G23" s="32">
        <f t="shared" si="3"/>
        <v>2.5684321785574977</v>
      </c>
      <c r="H23" s="28">
        <f t="shared" si="5"/>
        <v>793577.6609783984</v>
      </c>
      <c r="I23" s="28">
        <f t="shared" si="4"/>
        <v>112295.3390216016</v>
      </c>
      <c r="J23" s="28">
        <f t="shared" si="6"/>
        <v>12610243165.976439</v>
      </c>
      <c r="K23" s="31"/>
    </row>
    <row r="24" spans="1:14" x14ac:dyDescent="0.3">
      <c r="A24" s="66">
        <f>Data!A23</f>
        <v>201409</v>
      </c>
      <c r="B24" s="31" t="s">
        <v>32</v>
      </c>
      <c r="C24" s="31">
        <v>21</v>
      </c>
      <c r="D24" s="28">
        <f>Multiplicative!D23</f>
        <v>768086</v>
      </c>
      <c r="E24" s="28">
        <f t="shared" si="1"/>
        <v>316384.86015707935</v>
      </c>
      <c r="F24" s="28">
        <f t="shared" si="2"/>
        <v>-0.32511514849544898</v>
      </c>
      <c r="G24" s="32">
        <f t="shared" si="3"/>
        <v>2.197655668988622</v>
      </c>
      <c r="H24" s="28">
        <f t="shared" si="5"/>
        <v>680455.317928529</v>
      </c>
      <c r="I24" s="28">
        <f t="shared" si="4"/>
        <v>87630.682071471005</v>
      </c>
      <c r="J24" s="28">
        <f t="shared" si="6"/>
        <v>7679136440.3112297</v>
      </c>
      <c r="K24" s="31"/>
    </row>
    <row r="25" spans="1:14" x14ac:dyDescent="0.3">
      <c r="A25" s="66">
        <f>Data!A24</f>
        <v>201410</v>
      </c>
      <c r="B25" s="31" t="s">
        <v>33</v>
      </c>
      <c r="C25" s="31">
        <v>22</v>
      </c>
      <c r="D25" s="28">
        <f>Multiplicative!D24</f>
        <v>345919</v>
      </c>
      <c r="E25" s="28">
        <f t="shared" si="1"/>
        <v>316387.00050242088</v>
      </c>
      <c r="F25" s="28">
        <f t="shared" si="2"/>
        <v>-9.0393180081496327E-2</v>
      </c>
      <c r="G25" s="32">
        <f t="shared" si="3"/>
        <v>1.0062856895564998</v>
      </c>
      <c r="H25" s="28">
        <f t="shared" si="5"/>
        <v>312755.99604122137</v>
      </c>
      <c r="I25" s="28">
        <f t="shared" si="4"/>
        <v>33163.00395877863</v>
      </c>
      <c r="J25" s="28">
        <f t="shared" si="6"/>
        <v>1099784831.569967</v>
      </c>
      <c r="K25" s="31"/>
      <c r="N25" s="6"/>
    </row>
    <row r="26" spans="1:14" x14ac:dyDescent="0.3">
      <c r="A26" s="66">
        <f>Data!A25</f>
        <v>201411</v>
      </c>
      <c r="B26" s="31" t="s">
        <v>34</v>
      </c>
      <c r="C26" s="31">
        <v>23</v>
      </c>
      <c r="D26" s="28">
        <f>Multiplicative!D25</f>
        <v>18960</v>
      </c>
      <c r="E26" s="28">
        <f t="shared" si="1"/>
        <v>316389.74968308728</v>
      </c>
      <c r="F26" s="28">
        <f t="shared" si="2"/>
        <v>0.17994591697620074</v>
      </c>
      <c r="G26" s="32">
        <f t="shared" si="3"/>
        <v>5.4509357981417941E-2</v>
      </c>
      <c r="H26" s="28">
        <f t="shared" si="5"/>
        <v>16896.532359111035</v>
      </c>
      <c r="I26" s="28">
        <f t="shared" si="4"/>
        <v>2063.4676408889645</v>
      </c>
      <c r="J26" s="28">
        <f t="shared" si="6"/>
        <v>4257898.7049958687</v>
      </c>
      <c r="K26" s="31"/>
    </row>
    <row r="27" spans="1:14" x14ac:dyDescent="0.3">
      <c r="A27" s="66">
        <f>Data!A26</f>
        <v>201412</v>
      </c>
      <c r="B27" s="31" t="s">
        <v>35</v>
      </c>
      <c r="C27" s="31">
        <v>24</v>
      </c>
      <c r="D27" s="28">
        <f>Multiplicative!D26</f>
        <v>1295</v>
      </c>
      <c r="E27" s="28">
        <f t="shared" si="1"/>
        <v>346478.35022446362</v>
      </c>
      <c r="F27" s="28">
        <f t="shared" si="2"/>
        <v>2864.7212100001707</v>
      </c>
      <c r="G27" s="32">
        <f t="shared" si="3"/>
        <v>6.3576209546830189E-4</v>
      </c>
      <c r="H27" s="28">
        <f t="shared" si="5"/>
        <v>0.99998186752137652</v>
      </c>
      <c r="I27" s="28">
        <f t="shared" si="4"/>
        <v>1294.0000181324785</v>
      </c>
      <c r="J27" s="28">
        <f t="shared" si="6"/>
        <v>1674436.0469268549</v>
      </c>
      <c r="K27" s="31"/>
    </row>
    <row r="28" spans="1:14" x14ac:dyDescent="0.3">
      <c r="A28" s="66">
        <f>Data!A27</f>
        <v>201501</v>
      </c>
      <c r="B28" s="31" t="s">
        <v>24</v>
      </c>
      <c r="C28" s="31">
        <v>25</v>
      </c>
      <c r="D28" s="28">
        <f>Multiplicative!D27</f>
        <v>1</v>
      </c>
      <c r="E28" s="28">
        <f t="shared" si="1"/>
        <v>349340.65009436943</v>
      </c>
      <c r="F28" s="28">
        <f t="shared" si="2"/>
        <v>2864.4906884746997</v>
      </c>
      <c r="G28" s="32">
        <f t="shared" si="3"/>
        <v>3.1101085884679521E-6</v>
      </c>
      <c r="H28" s="28">
        <f t="shared" si="5"/>
        <v>1.1041335525069258</v>
      </c>
      <c r="I28" s="28">
        <f t="shared" si="4"/>
        <v>0.1041335525069258</v>
      </c>
      <c r="J28" s="28">
        <f t="shared" si="6"/>
        <v>1.0843796757712671E-2</v>
      </c>
      <c r="K28" s="31"/>
    </row>
    <row r="29" spans="1:14" x14ac:dyDescent="0.3">
      <c r="A29" s="66">
        <f>Data!A28</f>
        <v>201502</v>
      </c>
      <c r="B29" s="31" t="s">
        <v>25</v>
      </c>
      <c r="C29" s="31">
        <v>26</v>
      </c>
      <c r="D29" s="28">
        <f>Multiplicative!D28</f>
        <v>1</v>
      </c>
      <c r="E29" s="28">
        <f t="shared" si="1"/>
        <v>352202.50910620537</v>
      </c>
      <c r="F29" s="28">
        <f t="shared" si="2"/>
        <v>2864.2401420459987</v>
      </c>
      <c r="G29" s="32">
        <f t="shared" si="3"/>
        <v>3.1061684578623391E-6</v>
      </c>
      <c r="H29" s="28">
        <f t="shared" si="5"/>
        <v>1.1131794075862105</v>
      </c>
      <c r="I29" s="28">
        <f t="shared" si="4"/>
        <v>0.11317940758621048</v>
      </c>
      <c r="J29" s="28">
        <f t="shared" si="6"/>
        <v>1.2809578301565558E-2</v>
      </c>
      <c r="K29" s="31"/>
    </row>
    <row r="30" spans="1:14" x14ac:dyDescent="0.3">
      <c r="A30" s="66">
        <f>Data!A29</f>
        <v>201503</v>
      </c>
      <c r="B30" s="31" t="s">
        <v>26</v>
      </c>
      <c r="C30" s="31">
        <v>27</v>
      </c>
      <c r="D30" s="28">
        <f>Multiplicative!D29</f>
        <v>8419</v>
      </c>
      <c r="E30" s="28">
        <f t="shared" si="1"/>
        <v>355066.61862489046</v>
      </c>
      <c r="F30" s="28">
        <f t="shared" si="2"/>
        <v>2864.2277061653517</v>
      </c>
      <c r="G30" s="32">
        <f t="shared" si="3"/>
        <v>2.3810119358758135E-2</v>
      </c>
      <c r="H30" s="28">
        <f t="shared" si="5"/>
        <v>8461.3561270093032</v>
      </c>
      <c r="I30" s="28">
        <f t="shared" si="4"/>
        <v>42.356127009303236</v>
      </c>
      <c r="J30" s="28">
        <f t="shared" si="6"/>
        <v>1794.0414952282272</v>
      </c>
      <c r="K30" s="31"/>
    </row>
    <row r="31" spans="1:14" x14ac:dyDescent="0.3">
      <c r="A31" s="66">
        <f>Data!A30</f>
        <v>201504</v>
      </c>
      <c r="B31" s="31" t="s">
        <v>27</v>
      </c>
      <c r="C31" s="31">
        <v>28</v>
      </c>
      <c r="D31" s="28">
        <f>Multiplicative!D30</f>
        <v>106177</v>
      </c>
      <c r="E31" s="28">
        <f t="shared" si="1"/>
        <v>357932.76029043912</v>
      </c>
      <c r="F31" s="28">
        <f t="shared" si="2"/>
        <v>2864.4099229624712</v>
      </c>
      <c r="G31" s="32">
        <f t="shared" si="3"/>
        <v>0.27992911001534326</v>
      </c>
      <c r="H31" s="28">
        <f t="shared" si="5"/>
        <v>98975.442077966843</v>
      </c>
      <c r="I31" s="28">
        <f t="shared" si="4"/>
        <v>7201.5579220331565</v>
      </c>
      <c r="J31" s="28">
        <f t="shared" si="6"/>
        <v>51862436.504398517</v>
      </c>
      <c r="K31" s="31"/>
    </row>
    <row r="32" spans="1:14" x14ac:dyDescent="0.3">
      <c r="A32" s="66">
        <f>Data!A31</f>
        <v>201505</v>
      </c>
      <c r="B32" s="31" t="s">
        <v>28</v>
      </c>
      <c r="C32" s="31">
        <v>29</v>
      </c>
      <c r="D32" s="28">
        <f>Multiplicative!D31</f>
        <v>558354</v>
      </c>
      <c r="E32" s="28">
        <f t="shared" si="1"/>
        <v>360798.28377502866</v>
      </c>
      <c r="F32" s="28">
        <f t="shared" si="2"/>
        <v>2864.5159386046253</v>
      </c>
      <c r="G32" s="32">
        <f t="shared" si="3"/>
        <v>1.4957484272190675</v>
      </c>
      <c r="H32" s="28">
        <f t="shared" si="5"/>
        <v>535849.99661520158</v>
      </c>
      <c r="I32" s="28">
        <f t="shared" si="4"/>
        <v>22504.003384798416</v>
      </c>
      <c r="J32" s="28">
        <f t="shared" si="6"/>
        <v>506430168.34301853</v>
      </c>
      <c r="K32" s="31"/>
    </row>
    <row r="33" spans="1:11" x14ac:dyDescent="0.3">
      <c r="A33" s="66">
        <f>Data!A32</f>
        <v>201506</v>
      </c>
      <c r="B33" s="31" t="s">
        <v>29</v>
      </c>
      <c r="C33" s="31">
        <v>30</v>
      </c>
      <c r="D33" s="28">
        <f>Multiplicative!D32</f>
        <v>785779</v>
      </c>
      <c r="E33" s="28">
        <f t="shared" si="1"/>
        <v>363662.82284043753</v>
      </c>
      <c r="F33" s="28">
        <f t="shared" si="2"/>
        <v>2864.5181403714096</v>
      </c>
      <c r="G33" s="32">
        <f t="shared" si="3"/>
        <v>2.1591834638657761</v>
      </c>
      <c r="H33" s="28">
        <f t="shared" si="5"/>
        <v>785099.62910508213</v>
      </c>
      <c r="I33" s="28">
        <f t="shared" si="4"/>
        <v>679.37089491786901</v>
      </c>
      <c r="J33" s="28">
        <f t="shared" si="6"/>
        <v>461544.81286150619</v>
      </c>
      <c r="K33" s="31"/>
    </row>
    <row r="34" spans="1:11" x14ac:dyDescent="0.3">
      <c r="A34" s="66">
        <f>Data!A33</f>
        <v>201507</v>
      </c>
      <c r="B34" s="31" t="s">
        <v>30</v>
      </c>
      <c r="C34" s="31">
        <v>31</v>
      </c>
      <c r="D34" s="28">
        <f>Multiplicative!D33</f>
        <v>907203</v>
      </c>
      <c r="E34" s="28">
        <f t="shared" si="1"/>
        <v>366527.52761773049</v>
      </c>
      <c r="F34" s="28">
        <f t="shared" si="2"/>
        <v>2864.5359089731714</v>
      </c>
      <c r="G34" s="32">
        <f t="shared" si="3"/>
        <v>2.4609837582939855</v>
      </c>
      <c r="H34" s="28">
        <f t="shared" si="5"/>
        <v>900960.44569565274</v>
      </c>
      <c r="I34" s="28">
        <f t="shared" si="4"/>
        <v>6242.5543043472571</v>
      </c>
      <c r="J34" s="28">
        <f t="shared" si="6"/>
        <v>38969484.242724471</v>
      </c>
      <c r="K34" s="31"/>
    </row>
    <row r="35" spans="1:11" x14ac:dyDescent="0.3">
      <c r="A35" s="66">
        <f>Data!A34</f>
        <v>201508</v>
      </c>
      <c r="B35" s="31" t="s">
        <v>31</v>
      </c>
      <c r="C35" s="31">
        <v>32</v>
      </c>
      <c r="D35" s="28">
        <f>Multiplicative!D34</f>
        <v>963861</v>
      </c>
      <c r="E35" s="28">
        <f t="shared" si="1"/>
        <v>369392.49565867969</v>
      </c>
      <c r="F35" s="28">
        <f t="shared" si="2"/>
        <v>2864.5770497127774</v>
      </c>
      <c r="G35" s="32">
        <f t="shared" si="3"/>
        <v>2.575357403592661</v>
      </c>
      <c r="H35" s="28">
        <f t="shared" si="5"/>
        <v>948758.46246574109</v>
      </c>
      <c r="I35" s="28">
        <f t="shared" si="4"/>
        <v>15102.53753425891</v>
      </c>
      <c r="J35" s="28">
        <f t="shared" si="6"/>
        <v>228086639.97369921</v>
      </c>
      <c r="K35" s="31"/>
    </row>
    <row r="36" spans="1:11" x14ac:dyDescent="0.3">
      <c r="A36" s="66">
        <f>Data!A35</f>
        <v>201509</v>
      </c>
      <c r="B36" s="31" t="s">
        <v>32</v>
      </c>
      <c r="C36" s="31">
        <v>33</v>
      </c>
      <c r="D36" s="28">
        <f>Multiplicative!D35</f>
        <v>826572</v>
      </c>
      <c r="E36" s="28">
        <f t="shared" si="1"/>
        <v>372257.35625628574</v>
      </c>
      <c r="F36" s="28">
        <f t="shared" si="2"/>
        <v>2864.6040446372217</v>
      </c>
      <c r="G36" s="32">
        <f t="shared" si="3"/>
        <v>2.201513829012741</v>
      </c>
      <c r="H36" s="28">
        <f t="shared" si="5"/>
        <v>818092.86615870835</v>
      </c>
      <c r="I36" s="28">
        <f t="shared" si="4"/>
        <v>8479.1338412916521</v>
      </c>
      <c r="J36" s="28">
        <f t="shared" si="6"/>
        <v>71895710.69853732</v>
      </c>
      <c r="K36" s="31"/>
    </row>
    <row r="37" spans="1:11" x14ac:dyDescent="0.3">
      <c r="A37" s="66">
        <f>Data!A36</f>
        <v>201510</v>
      </c>
      <c r="B37" s="31" t="s">
        <v>33</v>
      </c>
      <c r="C37" s="31">
        <v>34</v>
      </c>
      <c r="D37" s="28">
        <f>Multiplicative!D36</f>
        <v>347919</v>
      </c>
      <c r="E37" s="28">
        <f t="shared" si="1"/>
        <v>375119.80141170527</v>
      </c>
      <c r="F37" s="28">
        <f t="shared" si="2"/>
        <v>2864.3985095135336</v>
      </c>
      <c r="G37" s="32">
        <f t="shared" si="3"/>
        <v>0.99293759984181562</v>
      </c>
      <c r="H37" s="28">
        <f t="shared" si="5"/>
        <v>377479.86048920022</v>
      </c>
      <c r="I37" s="28">
        <f t="shared" si="4"/>
        <v>29560.860489200219</v>
      </c>
      <c r="J37" s="28">
        <f t="shared" si="6"/>
        <v>873844472.86195862</v>
      </c>
      <c r="K37" s="31"/>
    </row>
    <row r="38" spans="1:11" x14ac:dyDescent="0.3">
      <c r="A38" s="66">
        <f>Data!A37</f>
        <v>201511</v>
      </c>
      <c r="B38" s="31" t="s">
        <v>34</v>
      </c>
      <c r="C38" s="31">
        <v>35</v>
      </c>
      <c r="D38" s="28">
        <f>Multiplicative!D37</f>
        <v>14108</v>
      </c>
      <c r="E38" s="28">
        <f t="shared" si="1"/>
        <v>377975.44226538297</v>
      </c>
      <c r="F38" s="28">
        <f t="shared" si="2"/>
        <v>2863.5647446956436</v>
      </c>
      <c r="G38" s="32">
        <f t="shared" si="3"/>
        <v>5.1598420957577051E-2</v>
      </c>
      <c r="H38" s="28">
        <f t="shared" si="5"/>
        <v>20603.676064825562</v>
      </c>
      <c r="I38" s="28">
        <f t="shared" si="4"/>
        <v>6495.6760648255622</v>
      </c>
      <c r="J38" s="28">
        <f t="shared" si="6"/>
        <v>42193807.539147705</v>
      </c>
      <c r="K38" s="31"/>
    </row>
    <row r="39" spans="1:11" x14ac:dyDescent="0.3">
      <c r="A39" s="66">
        <f>Data!A38</f>
        <v>201512</v>
      </c>
      <c r="B39" s="31" t="s">
        <v>35</v>
      </c>
      <c r="C39" s="31">
        <v>36</v>
      </c>
      <c r="D39" s="28">
        <f>Multiplicative!D38</f>
        <v>1</v>
      </c>
      <c r="E39" s="28">
        <f t="shared" si="1"/>
        <v>380811.13433845364</v>
      </c>
      <c r="F39" s="28">
        <f t="shared" si="2"/>
        <v>2860.9111518373334</v>
      </c>
      <c r="G39" s="32">
        <f t="shared" si="3"/>
        <v>5.2851117093986573E-4</v>
      </c>
      <c r="H39" s="28">
        <f t="shared" si="5"/>
        <v>242.1230051327949</v>
      </c>
      <c r="I39" s="28">
        <f t="shared" si="4"/>
        <v>241.1230051327949</v>
      </c>
      <c r="J39" s="28">
        <f t="shared" si="6"/>
        <v>58140.303604269837</v>
      </c>
      <c r="K39" s="31"/>
    </row>
    <row r="40" spans="1:11" x14ac:dyDescent="0.3">
      <c r="A40" s="66">
        <f>Data!A39</f>
        <v>201601</v>
      </c>
      <c r="B40" s="33" t="s">
        <v>24</v>
      </c>
      <c r="C40" s="33">
        <v>37</v>
      </c>
      <c r="D40" s="28">
        <f>Multiplicative!D39</f>
        <v>1</v>
      </c>
      <c r="E40" s="28">
        <f t="shared" si="1"/>
        <v>383667.47876509564</v>
      </c>
      <c r="F40" s="28">
        <f t="shared" si="2"/>
        <v>2860.4763808355701</v>
      </c>
      <c r="G40" s="32">
        <f t="shared" si="3"/>
        <v>3.0247862213299063E-6</v>
      </c>
      <c r="H40" s="28">
        <f t="shared" si="5"/>
        <v>1.1932617238344208</v>
      </c>
      <c r="I40" s="28">
        <f t="shared" si="4"/>
        <v>0.19326172383442075</v>
      </c>
      <c r="J40" s="28">
        <f t="shared" si="6"/>
        <v>3.7350093899451917E-2</v>
      </c>
      <c r="K40" s="31"/>
    </row>
    <row r="41" spans="1:11" x14ac:dyDescent="0.3">
      <c r="A41" s="66">
        <f>Data!A40</f>
        <v>201602</v>
      </c>
      <c r="B41" s="33" t="s">
        <v>25</v>
      </c>
      <c r="C41" s="33">
        <v>38</v>
      </c>
      <c r="D41" s="28">
        <f>Multiplicative!D40</f>
        <v>95</v>
      </c>
      <c r="E41" s="28">
        <f t="shared" si="1"/>
        <v>388747.22206868284</v>
      </c>
      <c r="F41" s="28">
        <f t="shared" si="2"/>
        <v>3071.7597101172782</v>
      </c>
      <c r="G41" s="32">
        <f t="shared" si="3"/>
        <v>4.3976174293153051E-5</v>
      </c>
      <c r="H41" s="28">
        <f t="shared" si="5"/>
        <v>1.2006209423563206</v>
      </c>
      <c r="I41" s="28">
        <f t="shared" si="4"/>
        <v>93.799379057643677</v>
      </c>
      <c r="J41" s="28">
        <f t="shared" si="6"/>
        <v>8798.323511599523</v>
      </c>
      <c r="K41" s="31"/>
    </row>
    <row r="42" spans="1:11" x14ac:dyDescent="0.3">
      <c r="A42" s="66">
        <f>Data!A41</f>
        <v>201603</v>
      </c>
      <c r="B42" s="33" t="s">
        <v>26</v>
      </c>
      <c r="C42" s="33">
        <v>39</v>
      </c>
      <c r="D42" s="28">
        <f>Multiplicative!D41</f>
        <v>16300</v>
      </c>
      <c r="E42" s="28">
        <f t="shared" si="1"/>
        <v>391840.49731124961</v>
      </c>
      <c r="F42" s="28">
        <f t="shared" si="2"/>
        <v>3073.808077206696</v>
      </c>
      <c r="G42" s="32">
        <f t="shared" si="3"/>
        <v>2.6823415424285485E-2</v>
      </c>
      <c r="H42" s="28">
        <f t="shared" si="5"/>
        <v>9329.2567231803096</v>
      </c>
      <c r="I42" s="28">
        <f t="shared" si="4"/>
        <v>6970.7432768196904</v>
      </c>
      <c r="J42" s="28">
        <f t="shared" si="6"/>
        <v>48591261.831326917</v>
      </c>
      <c r="K42" s="31"/>
    </row>
    <row r="43" spans="1:11" x14ac:dyDescent="0.3">
      <c r="A43" s="66">
        <f>Data!A42</f>
        <v>201604</v>
      </c>
      <c r="B43" s="33" t="s">
        <v>27</v>
      </c>
      <c r="C43" s="33">
        <v>40</v>
      </c>
      <c r="D43" s="28">
        <f>Multiplicative!D42</f>
        <v>120608</v>
      </c>
      <c r="E43" s="28">
        <f t="shared" si="1"/>
        <v>394916.94648371765</v>
      </c>
      <c r="F43" s="28">
        <f t="shared" si="2"/>
        <v>3074.0595203269654</v>
      </c>
      <c r="G43" s="32">
        <f t="shared" si="3"/>
        <v>0.28424394123011237</v>
      </c>
      <c r="H43" s="28">
        <f t="shared" si="5"/>
        <v>110548.01003971806</v>
      </c>
      <c r="I43" s="28">
        <f t="shared" si="4"/>
        <v>10059.989960281935</v>
      </c>
      <c r="J43" s="28">
        <f t="shared" si="6"/>
        <v>101203398.00097333</v>
      </c>
      <c r="K43" s="31"/>
    </row>
    <row r="44" spans="1:11" x14ac:dyDescent="0.3">
      <c r="A44" s="66">
        <f>Data!A43</f>
        <v>201605</v>
      </c>
      <c r="B44" s="33" t="s">
        <v>28</v>
      </c>
      <c r="C44" s="33">
        <v>41</v>
      </c>
      <c r="D44" s="28">
        <f>Multiplicative!D43</f>
        <v>603286</v>
      </c>
      <c r="E44" s="28">
        <f t="shared" si="1"/>
        <v>397991.39865676354</v>
      </c>
      <c r="F44" s="28">
        <f t="shared" si="2"/>
        <v>3074.0969024790884</v>
      </c>
      <c r="G44" s="32">
        <f t="shared" si="3"/>
        <v>1.4991496175094201</v>
      </c>
      <c r="H44" s="28">
        <f t="shared" si="5"/>
        <v>595294.42127788416</v>
      </c>
      <c r="I44" s="28">
        <f t="shared" si="4"/>
        <v>7991.5787221158389</v>
      </c>
      <c r="J44" s="28">
        <f t="shared" si="6"/>
        <v>63865330.471774623</v>
      </c>
      <c r="K44" s="31"/>
    </row>
    <row r="45" spans="1:11" x14ac:dyDescent="0.3">
      <c r="A45" s="66">
        <f>Data!A44</f>
        <v>201606</v>
      </c>
      <c r="B45" s="33" t="s">
        <v>29</v>
      </c>
      <c r="C45" s="33">
        <v>42</v>
      </c>
      <c r="D45" s="28">
        <f>Multiplicative!D44</f>
        <v>885806</v>
      </c>
      <c r="E45" s="28">
        <f t="shared" si="1"/>
        <v>401066.17057180946</v>
      </c>
      <c r="F45" s="28">
        <f t="shared" si="2"/>
        <v>3074.1611664488546</v>
      </c>
      <c r="G45" s="32">
        <f t="shared" si="3"/>
        <v>2.1675591968806831</v>
      </c>
      <c r="H45" s="28">
        <f t="shared" si="5"/>
        <v>865973.98593864951</v>
      </c>
      <c r="I45" s="28">
        <f t="shared" si="4"/>
        <v>19832.014061350492</v>
      </c>
      <c r="J45" s="28">
        <f t="shared" si="6"/>
        <v>393308781.72960365</v>
      </c>
      <c r="K45" s="31"/>
    </row>
    <row r="46" spans="1:11" x14ac:dyDescent="0.3">
      <c r="A46" s="66">
        <f>Data!A45</f>
        <v>201607</v>
      </c>
      <c r="B46" s="33" t="s">
        <v>30</v>
      </c>
      <c r="C46" s="33">
        <v>43</v>
      </c>
      <c r="D46" s="28">
        <f>Multiplicative!D45</f>
        <v>987764</v>
      </c>
      <c r="E46" s="28">
        <f t="shared" si="1"/>
        <v>404140.12811222172</v>
      </c>
      <c r="F46" s="28">
        <f t="shared" si="2"/>
        <v>3074.1417804135385</v>
      </c>
      <c r="G46" s="32">
        <f t="shared" si="3"/>
        <v>2.4581258549694565</v>
      </c>
      <c r="H46" s="28">
        <f t="shared" si="5"/>
        <v>994582.79247939703</v>
      </c>
      <c r="I46" s="28">
        <f t="shared" si="4"/>
        <v>6818.7924793970305</v>
      </c>
      <c r="J46" s="28">
        <f t="shared" si="6"/>
        <v>46495930.877081506</v>
      </c>
      <c r="K46" s="31"/>
    </row>
    <row r="47" spans="1:11" x14ac:dyDescent="0.3">
      <c r="A47" s="66">
        <f>Data!A46</f>
        <v>201608</v>
      </c>
      <c r="B47" s="33" t="s">
        <v>31</v>
      </c>
      <c r="C47" s="33">
        <v>44</v>
      </c>
      <c r="D47" s="28">
        <f>Multiplicative!D46</f>
        <v>1038554</v>
      </c>
      <c r="E47" s="28">
        <f t="shared" si="1"/>
        <v>407213.97972780222</v>
      </c>
      <c r="F47" s="28">
        <f t="shared" si="2"/>
        <v>3074.1141555292415</v>
      </c>
      <c r="G47" s="32">
        <f t="shared" si="3"/>
        <v>2.5711278253982792</v>
      </c>
      <c r="H47" s="28">
        <f t="shared" si="5"/>
        <v>1048722.2848165783</v>
      </c>
      <c r="I47" s="28">
        <f t="shared" si="4"/>
        <v>10168.284816578263</v>
      </c>
      <c r="J47" s="28">
        <f t="shared" si="6"/>
        <v>103394016.11105604</v>
      </c>
      <c r="K47" s="31"/>
    </row>
    <row r="48" spans="1:11" x14ac:dyDescent="0.3">
      <c r="A48" s="66">
        <f>Data!A47</f>
        <v>201609</v>
      </c>
      <c r="B48" s="33" t="s">
        <v>32</v>
      </c>
      <c r="C48" s="33">
        <v>45</v>
      </c>
      <c r="D48" s="28">
        <f>Multiplicative!D47</f>
        <v>897902</v>
      </c>
      <c r="E48" s="28">
        <f t="shared" si="1"/>
        <v>410287.91519207036</v>
      </c>
      <c r="F48" s="28">
        <f t="shared" si="2"/>
        <v>3074.0971433870018</v>
      </c>
      <c r="G48" s="32">
        <f t="shared" si="3"/>
        <v>2.1993039247521091</v>
      </c>
      <c r="H48" s="28">
        <f t="shared" si="5"/>
        <v>903254.91256343201</v>
      </c>
      <c r="I48" s="28">
        <f t="shared" si="4"/>
        <v>5352.912563432008</v>
      </c>
      <c r="J48" s="28">
        <f t="shared" si="6"/>
        <v>28653672.91174823</v>
      </c>
      <c r="K48" s="31"/>
    </row>
    <row r="49" spans="1:14" x14ac:dyDescent="0.3">
      <c r="A49" s="66">
        <f>Data!A48</f>
        <v>201610</v>
      </c>
      <c r="B49" s="33" t="s">
        <v>33</v>
      </c>
      <c r="C49" s="33">
        <v>46</v>
      </c>
      <c r="D49" s="28">
        <f>Multiplicative!D48</f>
        <v>433889</v>
      </c>
      <c r="E49" s="28">
        <f t="shared" si="1"/>
        <v>413363.74768606486</v>
      </c>
      <c r="F49" s="28">
        <f t="shared" si="2"/>
        <v>3074.2623558948189</v>
      </c>
      <c r="G49" s="32">
        <f t="shared" si="3"/>
        <v>1.0025451852876088</v>
      </c>
      <c r="H49" s="28">
        <f t="shared" si="5"/>
        <v>410442.68439415202</v>
      </c>
      <c r="I49" s="28">
        <f t="shared" si="4"/>
        <v>23446.31560584798</v>
      </c>
      <c r="J49" s="28">
        <f t="shared" si="6"/>
        <v>549729715.48903048</v>
      </c>
      <c r="K49" s="31"/>
    </row>
    <row r="50" spans="1:14" x14ac:dyDescent="0.3">
      <c r="A50" s="66">
        <f>Data!A49</f>
        <v>201611</v>
      </c>
      <c r="B50" s="33" t="s">
        <v>34</v>
      </c>
      <c r="C50" s="33">
        <v>47</v>
      </c>
      <c r="D50" s="28">
        <f>Multiplicative!D49</f>
        <v>6708</v>
      </c>
      <c r="E50" s="28">
        <f t="shared" si="1"/>
        <v>416416.95969792671</v>
      </c>
      <c r="F50" s="28">
        <f t="shared" si="2"/>
        <v>3072.2582766539604</v>
      </c>
      <c r="G50" s="32">
        <f t="shared" si="3"/>
        <v>4.558661916985117E-2</v>
      </c>
      <c r="H50" s="28">
        <f t="shared" si="5"/>
        <v>21487.543744880735</v>
      </c>
      <c r="I50" s="28">
        <f t="shared" si="4"/>
        <v>14779.543744880735</v>
      </c>
      <c r="J50" s="28">
        <f t="shared" si="6"/>
        <v>218434913.30684325</v>
      </c>
      <c r="K50" s="31"/>
      <c r="N50" s="6"/>
    </row>
    <row r="51" spans="1:14" x14ac:dyDescent="0.3">
      <c r="A51" s="66">
        <f>Data!A50</f>
        <v>201612</v>
      </c>
      <c r="B51" s="33" t="s">
        <v>35</v>
      </c>
      <c r="C51" s="33">
        <v>48</v>
      </c>
      <c r="D51" s="28">
        <f>Multiplicative!D50</f>
        <v>1</v>
      </c>
      <c r="E51" s="28">
        <f t="shared" si="1"/>
        <v>419458.52831529628</v>
      </c>
      <c r="F51" s="28">
        <f t="shared" si="2"/>
        <v>3069.3364949963998</v>
      </c>
      <c r="G51" s="32">
        <f t="shared" si="3"/>
        <v>4.3938717251628437E-4</v>
      </c>
      <c r="H51" s="28">
        <f t="shared" si="5"/>
        <v>221.7047377883942</v>
      </c>
      <c r="I51" s="28">
        <f t="shared" si="4"/>
        <v>220.7047377883942</v>
      </c>
      <c r="J51" s="28">
        <f t="shared" si="6"/>
        <v>48710.581282243838</v>
      </c>
      <c r="K51" s="31"/>
      <c r="N51" s="6"/>
    </row>
    <row r="52" spans="1:14" x14ac:dyDescent="0.3">
      <c r="A52" s="66">
        <f>Data!A51</f>
        <v>201701</v>
      </c>
      <c r="B52" s="33" t="s">
        <v>24</v>
      </c>
      <c r="C52" s="33">
        <v>49</v>
      </c>
      <c r="D52" s="28">
        <f>Multiplicative!D51</f>
        <v>1</v>
      </c>
      <c r="E52" s="28">
        <f t="shared" ref="E52:E63" si="7">$O$7*D52/G40+(1-$O$7)*(E51+F51)</f>
        <v>422521.10907085275</v>
      </c>
      <c r="F52" s="28">
        <f t="shared" ref="F52:F63" si="8">$O$8*(E52-E51)+(1-$O$8)*F51</f>
        <v>3068.6933208446135</v>
      </c>
      <c r="G52" s="32">
        <f t="shared" ref="G52:G63" si="9">$O$9*D52/E52+(1-$O$9)*G40</f>
        <v>2.9133165761164167E-6</v>
      </c>
      <c r="H52" s="28">
        <f t="shared" ref="H52:H63" si="10">(E51+F51)*G40</f>
        <v>1.2780564636061187</v>
      </c>
      <c r="I52" s="28">
        <f t="shared" ref="I52:I64" si="11">ABS(D52-H52)</f>
        <v>0.27805646360611869</v>
      </c>
      <c r="J52" s="28">
        <f t="shared" si="6"/>
        <v>7.7315396953140811E-2</v>
      </c>
      <c r="K52" s="31"/>
    </row>
    <row r="53" spans="1:14" x14ac:dyDescent="0.3">
      <c r="A53" s="66">
        <f>Data!A52</f>
        <v>201702</v>
      </c>
      <c r="B53" s="33" t="s">
        <v>25</v>
      </c>
      <c r="C53" s="33">
        <v>50</v>
      </c>
      <c r="D53" s="28">
        <f>Multiplicative!D52</f>
        <v>1</v>
      </c>
      <c r="E53" s="28">
        <f t="shared" si="7"/>
        <v>425560.19649746467</v>
      </c>
      <c r="F53" s="28">
        <f t="shared" si="8"/>
        <v>3065.8747180728074</v>
      </c>
      <c r="G53" s="32">
        <f t="shared" si="9"/>
        <v>3.6924827397150916E-5</v>
      </c>
      <c r="H53" s="28">
        <f t="shared" si="10"/>
        <v>18.715811327365849</v>
      </c>
      <c r="I53" s="28">
        <f t="shared" si="11"/>
        <v>17.715811327365849</v>
      </c>
      <c r="J53" s="28">
        <f t="shared" si="6"/>
        <v>313.84997098682413</v>
      </c>
      <c r="K53" s="31"/>
    </row>
    <row r="54" spans="1:14" x14ac:dyDescent="0.3">
      <c r="A54" s="66">
        <f>Data!A53</f>
        <v>201703</v>
      </c>
      <c r="B54" s="33" t="s">
        <v>26</v>
      </c>
      <c r="C54" s="33">
        <v>51</v>
      </c>
      <c r="D54" s="28">
        <f>Multiplicative!D53</f>
        <v>10010</v>
      </c>
      <c r="E54" s="28">
        <f t="shared" si="7"/>
        <v>428621.9965279809</v>
      </c>
      <c r="F54" s="28">
        <f t="shared" si="8"/>
        <v>3065.486791075874</v>
      </c>
      <c r="G54" s="32">
        <f t="shared" si="9"/>
        <v>2.6235694183606842E-2</v>
      </c>
      <c r="H54" s="28">
        <f t="shared" si="10"/>
        <v>11497.215169893738</v>
      </c>
      <c r="I54" s="28">
        <f t="shared" si="11"/>
        <v>1487.2151698937378</v>
      </c>
      <c r="J54" s="28">
        <f t="shared" si="6"/>
        <v>2211808.9615620594</v>
      </c>
    </row>
    <row r="55" spans="1:14" x14ac:dyDescent="0.3">
      <c r="A55" s="66">
        <f>Data!A54</f>
        <v>201704</v>
      </c>
      <c r="B55" s="33" t="s">
        <v>27</v>
      </c>
      <c r="C55" s="33">
        <v>52</v>
      </c>
      <c r="D55" s="28">
        <f>Multiplicative!D54</f>
        <v>141185</v>
      </c>
      <c r="E55" s="28">
        <f t="shared" si="7"/>
        <v>431692.26142603875</v>
      </c>
      <c r="F55" s="28">
        <f t="shared" si="8"/>
        <v>3065.9416864922237</v>
      </c>
      <c r="G55" s="32">
        <f t="shared" si="9"/>
        <v>0.29149514776198271</v>
      </c>
      <c r="H55" s="28">
        <f t="shared" si="10"/>
        <v>122704.55163831708</v>
      </c>
      <c r="I55" s="28">
        <f t="shared" si="11"/>
        <v>18480.448361682924</v>
      </c>
      <c r="J55" s="28">
        <f t="shared" si="6"/>
        <v>341526971.64882904</v>
      </c>
    </row>
    <row r="56" spans="1:14" x14ac:dyDescent="0.3">
      <c r="A56" s="66">
        <f>Data!A55</f>
        <v>201705</v>
      </c>
      <c r="B56" s="33" t="s">
        <v>28</v>
      </c>
      <c r="C56" s="33">
        <v>53</v>
      </c>
      <c r="D56" s="28">
        <f>Multiplicative!D55</f>
        <v>699165</v>
      </c>
      <c r="E56" s="28">
        <f t="shared" si="7"/>
        <v>434760.52662056568</v>
      </c>
      <c r="F56" s="28">
        <f t="shared" si="8"/>
        <v>3066.1628940036562</v>
      </c>
      <c r="G56" s="32">
        <f t="shared" si="9"/>
        <v>1.517615773658775</v>
      </c>
      <c r="H56" s="28">
        <f t="shared" si="10"/>
        <v>651767.59390523366</v>
      </c>
      <c r="I56" s="28">
        <f t="shared" si="11"/>
        <v>47397.406094766338</v>
      </c>
      <c r="J56" s="28">
        <f t="shared" si="6"/>
        <v>2246514104.5121932</v>
      </c>
    </row>
    <row r="57" spans="1:14" x14ac:dyDescent="0.3">
      <c r="A57" s="66">
        <f>Data!A56</f>
        <v>201706</v>
      </c>
      <c r="B57" s="33" t="s">
        <v>29</v>
      </c>
      <c r="C57" s="33">
        <v>54</v>
      </c>
      <c r="D57" s="28">
        <f>Multiplicative!D56</f>
        <v>953299</v>
      </c>
      <c r="E57" s="28">
        <f t="shared" si="7"/>
        <v>437826.8347544751</v>
      </c>
      <c r="F57" s="28">
        <f t="shared" si="8"/>
        <v>3066.1767214394276</v>
      </c>
      <c r="G57" s="32">
        <f t="shared" si="9"/>
        <v>2.1692164620473133</v>
      </c>
      <c r="H57" s="28">
        <f t="shared" si="10"/>
        <v>949015.26749712811</v>
      </c>
      <c r="I57" s="28">
        <f t="shared" si="11"/>
        <v>4283.7325028718915</v>
      </c>
      <c r="J57" s="28">
        <f t="shared" si="6"/>
        <v>18350364.156161081</v>
      </c>
    </row>
    <row r="58" spans="1:14" x14ac:dyDescent="0.3">
      <c r="A58" s="66">
        <f>Data!A57</f>
        <v>201707</v>
      </c>
      <c r="B58" s="33" t="s">
        <v>30</v>
      </c>
      <c r="C58" s="33">
        <v>55</v>
      </c>
      <c r="D58" s="28">
        <f>Multiplicative!D57</f>
        <v>1042841</v>
      </c>
      <c r="E58" s="28">
        <f t="shared" si="7"/>
        <v>440891.78779828391</v>
      </c>
      <c r="F58" s="28">
        <f t="shared" si="8"/>
        <v>3066.0602223013057</v>
      </c>
      <c r="G58" s="32">
        <f t="shared" si="9"/>
        <v>2.4424013645921545</v>
      </c>
      <c r="H58" s="28">
        <f t="shared" si="10"/>
        <v>1083770.5107842907</v>
      </c>
      <c r="I58" s="28">
        <f t="shared" si="11"/>
        <v>40929.510784290731</v>
      </c>
      <c r="J58" s="28">
        <f t="shared" si="6"/>
        <v>1675224853.0413713</v>
      </c>
    </row>
    <row r="59" spans="1:14" x14ac:dyDescent="0.3">
      <c r="A59" s="66">
        <f>Data!A58</f>
        <v>201708</v>
      </c>
      <c r="B59" s="33" t="s">
        <v>31</v>
      </c>
      <c r="C59" s="33">
        <v>56</v>
      </c>
      <c r="D59" s="28">
        <f>Multiplicative!D58</f>
        <v>1111001</v>
      </c>
      <c r="E59" s="28">
        <f t="shared" si="7"/>
        <v>443956.97705100925</v>
      </c>
      <c r="F59" s="28">
        <f t="shared" si="8"/>
        <v>3065.9773024191472</v>
      </c>
      <c r="G59" s="32">
        <f t="shared" si="9"/>
        <v>2.5595020154117827</v>
      </c>
      <c r="H59" s="28">
        <f t="shared" si="10"/>
        <v>1141472.3763496669</v>
      </c>
      <c r="I59" s="28">
        <f t="shared" si="11"/>
        <v>30471.376349666854</v>
      </c>
      <c r="J59" s="28">
        <f t="shared" si="6"/>
        <v>928504776.64303648</v>
      </c>
    </row>
    <row r="60" spans="1:14" x14ac:dyDescent="0.3">
      <c r="A60" s="66">
        <f>Data!A59</f>
        <v>201709</v>
      </c>
      <c r="B60" s="33" t="s">
        <v>32</v>
      </c>
      <c r="C60" s="33">
        <v>57</v>
      </c>
      <c r="D60" s="28">
        <f>Multiplicative!D59</f>
        <v>969083</v>
      </c>
      <c r="E60" s="28">
        <f t="shared" si="7"/>
        <v>447022.48465238663</v>
      </c>
      <c r="F60" s="28">
        <f t="shared" si="8"/>
        <v>3065.9325849501247</v>
      </c>
      <c r="G60" s="32">
        <f t="shared" si="9"/>
        <v>2.1939777567962109</v>
      </c>
      <c r="H60" s="28">
        <f t="shared" si="10"/>
        <v>983139.33796377794</v>
      </c>
      <c r="I60" s="28">
        <f t="shared" si="11"/>
        <v>14056.337963777944</v>
      </c>
      <c r="J60" s="28">
        <f t="shared" si="6"/>
        <v>197580636.95194507</v>
      </c>
    </row>
    <row r="61" spans="1:14" x14ac:dyDescent="0.3">
      <c r="A61" s="66">
        <f>Data!A60</f>
        <v>201710</v>
      </c>
      <c r="B61" s="33" t="s">
        <v>33</v>
      </c>
      <c r="C61" s="33">
        <v>58</v>
      </c>
      <c r="D61" s="28">
        <f>Multiplicative!D60</f>
        <v>522077</v>
      </c>
      <c r="E61" s="28">
        <f t="shared" si="7"/>
        <v>450093.61034970271</v>
      </c>
      <c r="F61" s="28">
        <f t="shared" si="8"/>
        <v>3066.4269905841493</v>
      </c>
      <c r="G61" s="32">
        <f t="shared" si="9"/>
        <v>1.0292055619326463</v>
      </c>
      <c r="H61" s="28">
        <f t="shared" si="10"/>
        <v>451233.97565501236</v>
      </c>
      <c r="I61" s="28">
        <f t="shared" si="11"/>
        <v>70843.024344987643</v>
      </c>
      <c r="J61" s="28">
        <f t="shared" si="6"/>
        <v>5018734098.344512</v>
      </c>
    </row>
    <row r="62" spans="1:14" x14ac:dyDescent="0.3">
      <c r="A62" s="66">
        <f>Data!A61</f>
        <v>201711</v>
      </c>
      <c r="B62" s="33" t="s">
        <v>34</v>
      </c>
      <c r="C62" s="33">
        <v>59</v>
      </c>
      <c r="D62" s="28">
        <f>Multiplicative!D61</f>
        <v>7933</v>
      </c>
      <c r="E62" s="28">
        <f t="shared" si="7"/>
        <v>453139.52306637063</v>
      </c>
      <c r="F62" s="28">
        <f t="shared" si="8"/>
        <v>3064.47394742094</v>
      </c>
      <c r="G62" s="32">
        <f t="shared" si="9"/>
        <v>4.082999273988093E-2</v>
      </c>
      <c r="H62" s="28">
        <f t="shared" si="10"/>
        <v>20658.034045227192</v>
      </c>
      <c r="I62" s="28">
        <f t="shared" si="11"/>
        <v>12725.034045227192</v>
      </c>
      <c r="J62" s="28">
        <f t="shared" si="6"/>
        <v>161926491.45219111</v>
      </c>
    </row>
    <row r="63" spans="1:14" x14ac:dyDescent="0.3">
      <c r="A63" s="66">
        <f>Data!A62</f>
        <v>201712</v>
      </c>
      <c r="B63" s="33" t="s">
        <v>35</v>
      </c>
      <c r="C63" s="33">
        <v>60</v>
      </c>
      <c r="D63" s="28">
        <f>Multiplicative!D62</f>
        <v>7022</v>
      </c>
      <c r="E63" s="28">
        <f t="shared" si="7"/>
        <v>457344.95660401013</v>
      </c>
      <c r="F63" s="28">
        <f t="shared" si="8"/>
        <v>3173.0979882363545</v>
      </c>
      <c r="G63" s="32">
        <f t="shared" si="9"/>
        <v>2.9658400114350014E-3</v>
      </c>
      <c r="H63" s="61">
        <f t="shared" si="10"/>
        <v>200.45018433851732</v>
      </c>
      <c r="I63" s="28">
        <f t="shared" si="11"/>
        <v>6821.5498156614831</v>
      </c>
      <c r="J63" s="28">
        <f t="shared" si="6"/>
        <v>46533541.887551211</v>
      </c>
    </row>
    <row r="64" spans="1:14" x14ac:dyDescent="0.3">
      <c r="A64" s="67">
        <f>Data!A63</f>
        <v>201801</v>
      </c>
      <c r="B64" s="48" t="s">
        <v>24</v>
      </c>
      <c r="C64" s="48">
        <v>61</v>
      </c>
      <c r="D64" s="43">
        <f>Multiplicative!D63</f>
        <v>6154</v>
      </c>
      <c r="E64" s="58"/>
      <c r="F64" s="58"/>
      <c r="G64" s="59"/>
      <c r="H64" s="7">
        <f>(E$63+(C64-C$63)*F$63)*G52</f>
        <v>1.3416348820444766</v>
      </c>
      <c r="I64" s="7">
        <f t="shared" si="11"/>
        <v>6152.6583651179553</v>
      </c>
      <c r="J64" s="7">
        <f t="shared" si="6"/>
        <v>37855204.957855947</v>
      </c>
    </row>
    <row r="65" spans="1:10" x14ac:dyDescent="0.3">
      <c r="A65" s="67">
        <f>Data!A64</f>
        <v>201802</v>
      </c>
      <c r="B65" s="48" t="s">
        <v>25</v>
      </c>
      <c r="C65" s="48">
        <v>62</v>
      </c>
      <c r="D65" s="43">
        <f>Multiplicative!D64</f>
        <v>6277</v>
      </c>
      <c r="E65" s="58"/>
      <c r="F65" s="58"/>
      <c r="G65" s="59"/>
      <c r="H65" s="7">
        <f t="shared" ref="H65:H75" si="12">(E$63+(C65-C$63)*F$63)*G53</f>
        <v>17.121715774620299</v>
      </c>
      <c r="I65" s="7">
        <f t="shared" ref="I65:I75" si="13">ABS(D65-H65)</f>
        <v>6259.8782842253795</v>
      </c>
      <c r="J65" s="7">
        <f t="shared" ref="J65:J75" si="14">(D65-H65)^2</f>
        <v>39186076.13331648</v>
      </c>
    </row>
    <row r="66" spans="1:10" x14ac:dyDescent="0.3">
      <c r="A66" s="67">
        <f>Data!A65</f>
        <v>201803</v>
      </c>
      <c r="B66" s="48" t="s">
        <v>26</v>
      </c>
      <c r="C66" s="48">
        <v>63</v>
      </c>
      <c r="D66" s="43">
        <f>Multiplicative!D65</f>
        <v>24428</v>
      </c>
      <c r="E66" s="60"/>
      <c r="F66" s="60"/>
      <c r="G66" s="60"/>
      <c r="H66" s="7">
        <f t="shared" si="12"/>
        <v>12248.507703179714</v>
      </c>
      <c r="I66" s="7">
        <f t="shared" si="13"/>
        <v>12179.492296820286</v>
      </c>
      <c r="J66" s="7">
        <f t="shared" si="14"/>
        <v>148340032.60830471</v>
      </c>
    </row>
    <row r="67" spans="1:10" x14ac:dyDescent="0.3">
      <c r="A67" s="67">
        <f>Data!A66</f>
        <v>201804</v>
      </c>
      <c r="B67" s="48" t="s">
        <v>27</v>
      </c>
      <c r="C67" s="48">
        <v>64</v>
      </c>
      <c r="D67" s="43">
        <f>Multiplicative!D66</f>
        <v>147176</v>
      </c>
      <c r="E67" s="60"/>
      <c r="F67" s="60"/>
      <c r="G67" s="60"/>
      <c r="H67" s="7">
        <f t="shared" si="12"/>
        <v>137013.60637126034</v>
      </c>
      <c r="I67" s="7">
        <f t="shared" si="13"/>
        <v>10162.393628739665</v>
      </c>
      <c r="J67" s="7">
        <f t="shared" si="14"/>
        <v>103274244.26544853</v>
      </c>
    </row>
    <row r="68" spans="1:10" x14ac:dyDescent="0.3">
      <c r="A68" s="67">
        <f>Data!A67</f>
        <v>201805</v>
      </c>
      <c r="B68" s="48" t="s">
        <v>28</v>
      </c>
      <c r="C68" s="48">
        <v>65</v>
      </c>
      <c r="D68" s="43">
        <f>Multiplicative!D67</f>
        <v>766682</v>
      </c>
      <c r="E68" s="60"/>
      <c r="F68" s="60"/>
      <c r="G68" s="60"/>
      <c r="H68" s="7">
        <f t="shared" si="12"/>
        <v>718151.63793709583</v>
      </c>
      <c r="I68" s="7">
        <f t="shared" si="13"/>
        <v>48530.362062904169</v>
      </c>
      <c r="J68" s="7">
        <f t="shared" si="14"/>
        <v>2355196041.9565682</v>
      </c>
    </row>
    <row r="69" spans="1:10" x14ac:dyDescent="0.3">
      <c r="A69" s="67">
        <f>Data!A68</f>
        <v>201806</v>
      </c>
      <c r="B69" s="48" t="s">
        <v>29</v>
      </c>
      <c r="C69" s="48">
        <v>66</v>
      </c>
      <c r="D69" s="43">
        <f>Multiplicative!D68</f>
        <v>1029274</v>
      </c>
      <c r="E69" s="60"/>
      <c r="F69" s="60"/>
      <c r="G69" s="60"/>
      <c r="H69" s="7">
        <f t="shared" si="12"/>
        <v>1033379.027050362</v>
      </c>
      <c r="I69" s="7">
        <f t="shared" si="13"/>
        <v>4105.0270503619686</v>
      </c>
      <c r="J69" s="7">
        <f t="shared" si="14"/>
        <v>16851247.084203485</v>
      </c>
    </row>
    <row r="70" spans="1:10" x14ac:dyDescent="0.3">
      <c r="A70" s="67">
        <f>Data!A69</f>
        <v>201807</v>
      </c>
      <c r="B70" s="48" t="s">
        <v>30</v>
      </c>
      <c r="C70" s="48">
        <v>67</v>
      </c>
      <c r="D70" s="43">
        <f>Multiplicative!D69</f>
        <v>1097861</v>
      </c>
      <c r="E70" s="60"/>
      <c r="F70" s="60"/>
      <c r="G70" s="60"/>
      <c r="H70" s="7">
        <f t="shared" si="12"/>
        <v>1171269.7980941457</v>
      </c>
      <c r="I70" s="7">
        <f t="shared" si="13"/>
        <v>73408.798094145721</v>
      </c>
      <c r="J70" s="7">
        <f t="shared" si="14"/>
        <v>5388851637.6270523</v>
      </c>
    </row>
    <row r="71" spans="1:10" x14ac:dyDescent="0.3">
      <c r="A71" s="67">
        <f>Data!A70</f>
        <v>201808</v>
      </c>
      <c r="B71" s="48" t="s">
        <v>31</v>
      </c>
      <c r="C71" s="48">
        <v>68</v>
      </c>
      <c r="D71" s="43">
        <f>Multiplicative!D70</f>
        <v>1161093</v>
      </c>
      <c r="E71" s="60"/>
      <c r="F71" s="60"/>
      <c r="G71" s="60"/>
      <c r="H71" s="7">
        <f t="shared" si="12"/>
        <v>1235547.7437342983</v>
      </c>
      <c r="I71" s="7">
        <f t="shared" si="13"/>
        <v>74454.743734298274</v>
      </c>
      <c r="J71" s="7">
        <f t="shared" si="14"/>
        <v>5543508864.5400276</v>
      </c>
    </row>
    <row r="72" spans="1:10" x14ac:dyDescent="0.3">
      <c r="A72" s="67">
        <f>Data!A71</f>
        <v>201809</v>
      </c>
      <c r="B72" s="48" t="s">
        <v>32</v>
      </c>
      <c r="C72" s="48">
        <v>69</v>
      </c>
      <c r="D72" s="43">
        <f>Multiplicative!D71</f>
        <v>959540</v>
      </c>
      <c r="E72" s="60"/>
      <c r="F72" s="60"/>
      <c r="G72" s="60"/>
      <c r="H72" s="7">
        <f t="shared" si="12"/>
        <v>1066060.0196290549</v>
      </c>
      <c r="I72" s="7">
        <f t="shared" si="13"/>
        <v>106520.01962905494</v>
      </c>
      <c r="J72" s="7">
        <f t="shared" si="14"/>
        <v>11346514581.774248</v>
      </c>
    </row>
    <row r="73" spans="1:10" x14ac:dyDescent="0.3">
      <c r="A73" s="67">
        <f>Data!A72</f>
        <v>201810</v>
      </c>
      <c r="B73" s="48" t="s">
        <v>33</v>
      </c>
      <c r="C73" s="48">
        <v>70</v>
      </c>
      <c r="D73" s="43">
        <f>Multiplicative!D72</f>
        <v>548609</v>
      </c>
      <c r="E73" s="60"/>
      <c r="F73" s="60"/>
      <c r="G73" s="60"/>
      <c r="H73" s="7">
        <f t="shared" si="12"/>
        <v>503359.67403919343</v>
      </c>
      <c r="I73" s="7">
        <f t="shared" si="13"/>
        <v>45249.325960806571</v>
      </c>
      <c r="J73" s="7">
        <f t="shared" si="14"/>
        <v>2047501499.9073236</v>
      </c>
    </row>
    <row r="74" spans="1:10" x14ac:dyDescent="0.3">
      <c r="A74" s="67">
        <f>Data!A73</f>
        <v>201811</v>
      </c>
      <c r="B74" s="48" t="s">
        <v>34</v>
      </c>
      <c r="C74" s="48">
        <v>71</v>
      </c>
      <c r="D74" s="43">
        <f>Multiplicative!D73</f>
        <v>11794</v>
      </c>
      <c r="E74" s="60"/>
      <c r="F74" s="60"/>
      <c r="G74" s="60"/>
      <c r="H74" s="7">
        <f t="shared" si="12"/>
        <v>20098.524503811725</v>
      </c>
      <c r="I74" s="7">
        <f t="shared" si="13"/>
        <v>8304.5245038117246</v>
      </c>
      <c r="J74" s="7">
        <f t="shared" si="14"/>
        <v>68965127.234409377</v>
      </c>
    </row>
    <row r="75" spans="1:10" x14ac:dyDescent="0.3">
      <c r="A75" s="67">
        <f>Data!A74</f>
        <v>201812</v>
      </c>
      <c r="B75" s="48" t="s">
        <v>35</v>
      </c>
      <c r="C75" s="48">
        <v>72</v>
      </c>
      <c r="D75" s="43">
        <f>Multiplicative!D74</f>
        <v>1952</v>
      </c>
      <c r="E75" s="60"/>
      <c r="F75" s="60"/>
      <c r="G75" s="60"/>
      <c r="H75" s="7">
        <f t="shared" si="12"/>
        <v>1469.3427830087612</v>
      </c>
      <c r="I75" s="7">
        <f t="shared" si="13"/>
        <v>482.65721699123878</v>
      </c>
      <c r="J75" s="7">
        <f t="shared" si="14"/>
        <v>232957.98911372776</v>
      </c>
    </row>
  </sheetData>
  <pageMargins left="0.7" right="0.7" top="0.75" bottom="0.75" header="0.3" footer="0.3"/>
  <pageSetup paperSize="9" orientation="portrait" horizontalDpi="4294967293" verticalDpi="4294967293" r:id="rId1"/>
  <ignoredErrors>
    <ignoredError sqref="E15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M36"/>
  <sheetViews>
    <sheetView showGridLines="0" workbookViewId="0">
      <selection activeCell="P11" sqref="P11"/>
    </sheetView>
  </sheetViews>
  <sheetFormatPr defaultRowHeight="14.4" x14ac:dyDescent="0.3"/>
  <cols>
    <col min="6" max="6" width="11.88671875" customWidth="1"/>
    <col min="7" max="7" width="12.44140625" customWidth="1"/>
    <col min="8" max="8" width="13.33203125" bestFit="1" customWidth="1"/>
    <col min="11" max="11" width="13.88671875" bestFit="1" customWidth="1"/>
    <col min="12" max="12" width="16.77734375" bestFit="1" customWidth="1"/>
    <col min="13" max="13" width="9.88671875" customWidth="1"/>
  </cols>
  <sheetData>
    <row r="1" spans="3:13" x14ac:dyDescent="0.3">
      <c r="J1" t="s">
        <v>54</v>
      </c>
    </row>
    <row r="2" spans="3:13" ht="15" thickBot="1" x14ac:dyDescent="0.35"/>
    <row r="3" spans="3:13" ht="28.8" x14ac:dyDescent="0.3">
      <c r="C3" t="s">
        <v>53</v>
      </c>
      <c r="E3" s="17" t="s">
        <v>0</v>
      </c>
      <c r="F3" s="18" t="s">
        <v>44</v>
      </c>
      <c r="G3" s="19" t="s">
        <v>45</v>
      </c>
      <c r="H3" s="20" t="s">
        <v>46</v>
      </c>
      <c r="J3" s="10" t="s">
        <v>0</v>
      </c>
      <c r="K3" s="30" t="s">
        <v>44</v>
      </c>
      <c r="L3" s="30" t="s">
        <v>45</v>
      </c>
      <c r="M3" s="11" t="s">
        <v>46</v>
      </c>
    </row>
    <row r="4" spans="3:13" x14ac:dyDescent="0.3">
      <c r="E4" s="21" t="s">
        <v>24</v>
      </c>
      <c r="F4" s="22">
        <f>AVERAGE(Data!B3,Data!B15,Data!B27,Data!B39,Data!B51)</f>
        <v>1</v>
      </c>
      <c r="G4" s="23">
        <f>F4/F$16</f>
        <v>2.1742925047875746E-7</v>
      </c>
      <c r="H4" s="24">
        <f>G4*12</f>
        <v>2.6091510057450895E-6</v>
      </c>
      <c r="J4" s="12" t="s">
        <v>27</v>
      </c>
      <c r="K4" s="28">
        <v>109259.6</v>
      </c>
      <c r="L4" s="51">
        <v>2.3756245332335127E-2</v>
      </c>
      <c r="M4" s="52">
        <v>0.28507494398802152</v>
      </c>
    </row>
    <row r="5" spans="3:13" x14ac:dyDescent="0.3">
      <c r="E5" s="21" t="s">
        <v>25</v>
      </c>
      <c r="F5" s="22">
        <f>AVERAGE(Data!B4,Data!B16,Data!B28,Data!B40,Data!B52)</f>
        <v>19.8</v>
      </c>
      <c r="G5" s="23">
        <f t="shared" ref="G5:G15" si="0">F5/F$16</f>
        <v>4.3050991594793975E-6</v>
      </c>
      <c r="H5" s="24">
        <f t="shared" ref="H5:H15" si="1">G5*12</f>
        <v>5.1661189913752766E-5</v>
      </c>
      <c r="J5" s="12" t="s">
        <v>31</v>
      </c>
      <c r="K5" s="28">
        <v>962581.6</v>
      </c>
      <c r="L5" s="51">
        <v>0.20929350502831492</v>
      </c>
      <c r="M5" s="52">
        <v>2.5115220603397792</v>
      </c>
    </row>
    <row r="6" spans="3:13" x14ac:dyDescent="0.3">
      <c r="E6" s="21" t="s">
        <v>26</v>
      </c>
      <c r="F6" s="22">
        <f>AVERAGE(Data!B5,Data!B17,Data!B29,Data!B41,Data!B53)</f>
        <v>9047.4</v>
      </c>
      <c r="G6" s="23">
        <f t="shared" si="0"/>
        <v>1.9671694007815104E-3</v>
      </c>
      <c r="H6" s="24">
        <f t="shared" si="1"/>
        <v>2.3606032809378126E-2</v>
      </c>
      <c r="J6" s="12" t="s">
        <v>35</v>
      </c>
      <c r="K6" s="28">
        <v>1663.4</v>
      </c>
      <c r="L6" s="51">
        <v>3.6167200397773974E-4</v>
      </c>
      <c r="M6" s="52">
        <v>4.3400640477328769E-3</v>
      </c>
    </row>
    <row r="7" spans="3:13" x14ac:dyDescent="0.3">
      <c r="E7" s="21" t="s">
        <v>27</v>
      </c>
      <c r="F7" s="22">
        <f>AVERAGE(Data!B6,Data!B18,Data!B30,Data!B42,Data!B54)</f>
        <v>109259.6</v>
      </c>
      <c r="G7" s="23">
        <f t="shared" si="0"/>
        <v>2.3756232935608849E-2</v>
      </c>
      <c r="H7" s="24">
        <f t="shared" si="1"/>
        <v>0.28507479522730617</v>
      </c>
      <c r="J7" s="12" t="s">
        <v>25</v>
      </c>
      <c r="K7" s="28">
        <v>19</v>
      </c>
      <c r="L7" s="51">
        <v>4.1311579148593572E-6</v>
      </c>
      <c r="M7" s="52">
        <v>4.9573894978312287E-5</v>
      </c>
    </row>
    <row r="8" spans="3:13" x14ac:dyDescent="0.3">
      <c r="E8" s="21" t="s">
        <v>28</v>
      </c>
      <c r="F8" s="22">
        <f>AVERAGE(Data!B7,Data!B19,Data!B31,Data!B43,Data!B55)</f>
        <v>567966</v>
      </c>
      <c r="G8" s="23">
        <f t="shared" si="0"/>
        <v>0.12349242167741796</v>
      </c>
      <c r="H8" s="24">
        <f t="shared" si="1"/>
        <v>1.4819090601290155</v>
      </c>
      <c r="J8" s="12" t="s">
        <v>24</v>
      </c>
      <c r="K8" s="28">
        <v>0</v>
      </c>
      <c r="L8" s="51">
        <v>0</v>
      </c>
      <c r="M8" s="52">
        <v>0</v>
      </c>
    </row>
    <row r="9" spans="3:13" x14ac:dyDescent="0.3">
      <c r="E9" s="21" t="s">
        <v>29</v>
      </c>
      <c r="F9" s="22">
        <f>AVERAGE(Data!B8,Data!B20,Data!B32,Data!B44,Data!B56)</f>
        <v>806624.4</v>
      </c>
      <c r="G9" s="23">
        <f t="shared" si="0"/>
        <v>0.17538373870987745</v>
      </c>
      <c r="H9" s="24">
        <f t="shared" si="1"/>
        <v>2.1046048645185294</v>
      </c>
      <c r="J9" s="12" t="s">
        <v>30</v>
      </c>
      <c r="K9" s="28">
        <v>908172.4</v>
      </c>
      <c r="L9" s="51">
        <v>0.19746334727983253</v>
      </c>
      <c r="M9" s="52">
        <v>2.3695601673579905</v>
      </c>
    </row>
    <row r="10" spans="3:13" x14ac:dyDescent="0.3">
      <c r="E10" s="21" t="s">
        <v>30</v>
      </c>
      <c r="F10" s="22">
        <f>AVERAGE(Data!B9,Data!B21,Data!B33,Data!B45,Data!B57)</f>
        <v>908172.4</v>
      </c>
      <c r="G10" s="23">
        <f t="shared" si="0"/>
        <v>0.19746324423749431</v>
      </c>
      <c r="H10" s="24">
        <f t="shared" si="1"/>
        <v>2.3695589308499319</v>
      </c>
      <c r="J10" s="12" t="s">
        <v>29</v>
      </c>
      <c r="K10" s="28">
        <v>806624.4</v>
      </c>
      <c r="L10" s="51">
        <v>0.17538383023045684</v>
      </c>
      <c r="M10" s="52">
        <v>2.1046059627654818</v>
      </c>
    </row>
    <row r="11" spans="3:13" x14ac:dyDescent="0.3">
      <c r="E11" s="21" t="s">
        <v>31</v>
      </c>
      <c r="F11" s="22">
        <f>AVERAGE(Data!B10,Data!B22,Data!B34,Data!B46,Data!B58)</f>
        <v>962581.6</v>
      </c>
      <c r="G11" s="23">
        <f t="shared" si="0"/>
        <v>0.20929339581264311</v>
      </c>
      <c r="H11" s="24">
        <f t="shared" si="1"/>
        <v>2.5115207497517176</v>
      </c>
      <c r="J11" s="12" t="s">
        <v>26</v>
      </c>
      <c r="K11" s="28">
        <v>9047.4</v>
      </c>
      <c r="L11" s="51">
        <v>1.9671704273104495E-3</v>
      </c>
      <c r="M11" s="52">
        <v>2.3606045127725392E-2</v>
      </c>
    </row>
    <row r="12" spans="3:13" x14ac:dyDescent="0.3">
      <c r="E12" s="21" t="s">
        <v>32</v>
      </c>
      <c r="F12" s="22">
        <f>AVERAGE(Data!B11,Data!B23,Data!B35,Data!B47,Data!B59)</f>
        <v>828425.6</v>
      </c>
      <c r="G12" s="23">
        <f t="shared" si="0"/>
        <v>0.18012395728541494</v>
      </c>
      <c r="H12" s="24">
        <f t="shared" si="1"/>
        <v>2.1614874874249792</v>
      </c>
      <c r="J12" s="12" t="s">
        <v>28</v>
      </c>
      <c r="K12" s="28">
        <v>567966</v>
      </c>
      <c r="L12" s="51">
        <v>0.12349248611952682</v>
      </c>
      <c r="M12" s="52">
        <v>1.4819098334343219</v>
      </c>
    </row>
    <row r="13" spans="3:13" x14ac:dyDescent="0.3">
      <c r="E13" s="21" t="s">
        <v>33</v>
      </c>
      <c r="F13" s="22">
        <f>AVERAGE(Data!B12,Data!B24,Data!B36,Data!B48,Data!B60)</f>
        <v>392514.2</v>
      </c>
      <c r="G13" s="23">
        <f t="shared" si="0"/>
        <v>8.53440683082691E-2</v>
      </c>
      <c r="H13" s="24">
        <f t="shared" si="1"/>
        <v>1.0241288196992291</v>
      </c>
      <c r="J13" s="12" t="s">
        <v>34</v>
      </c>
      <c r="K13" s="28">
        <v>12921.2</v>
      </c>
      <c r="L13" s="51">
        <v>2.809448297341091E-3</v>
      </c>
      <c r="M13" s="52">
        <v>3.3713379568093088E-2</v>
      </c>
    </row>
    <row r="14" spans="3:13" x14ac:dyDescent="0.3">
      <c r="E14" s="21" t="s">
        <v>34</v>
      </c>
      <c r="F14" s="22">
        <f>AVERAGE(Data!B13,Data!B25,Data!B37,Data!B49,Data!B61)</f>
        <v>12921.2</v>
      </c>
      <c r="G14" s="23">
        <f t="shared" si="0"/>
        <v>2.8094468312861208E-3</v>
      </c>
      <c r="H14" s="24">
        <f t="shared" si="1"/>
        <v>3.3713361975433453E-2</v>
      </c>
      <c r="J14" s="12" t="s">
        <v>33</v>
      </c>
      <c r="K14" s="28">
        <v>392514.2</v>
      </c>
      <c r="L14" s="51">
        <v>8.5344112843404665E-2</v>
      </c>
      <c r="M14" s="52">
        <v>1.024129354120856</v>
      </c>
    </row>
    <row r="15" spans="3:13" ht="15" thickBot="1" x14ac:dyDescent="0.35">
      <c r="E15" s="21" t="s">
        <v>35</v>
      </c>
      <c r="F15" s="22">
        <f>AVERAGE(Data!B14,Data!B26,Data!B38,Data!B50,Data!B62)</f>
        <v>1664</v>
      </c>
      <c r="G15" s="16">
        <f t="shared" si="0"/>
        <v>3.6180227279665239E-4</v>
      </c>
      <c r="H15" s="25">
        <f t="shared" si="1"/>
        <v>4.3416272735598282E-3</v>
      </c>
      <c r="J15" s="12" t="s">
        <v>32</v>
      </c>
      <c r="K15" s="28">
        <v>828425.6</v>
      </c>
      <c r="L15" s="51">
        <v>0.18012405127958481</v>
      </c>
      <c r="M15" s="52">
        <v>2.1614886153550179</v>
      </c>
    </row>
    <row r="16" spans="3:13" ht="15.6" thickTop="1" thickBot="1" x14ac:dyDescent="0.35">
      <c r="E16" s="14"/>
      <c r="F16" s="26">
        <f>SUM(F4:F15)</f>
        <v>4599197.2</v>
      </c>
      <c r="G16" s="26">
        <f t="shared" ref="G16:H16" si="2">SUM(G4:G15)</f>
        <v>1</v>
      </c>
      <c r="H16" s="27">
        <f t="shared" si="2"/>
        <v>12</v>
      </c>
      <c r="J16" s="14"/>
      <c r="K16" s="53">
        <f>SUM(K4:K15)</f>
        <v>4599194.8</v>
      </c>
      <c r="L16" s="41">
        <v>1</v>
      </c>
      <c r="M16" s="15">
        <v>12.000000000000004</v>
      </c>
    </row>
    <row r="17" spans="3:13" ht="15" thickBot="1" x14ac:dyDescent="0.35"/>
    <row r="18" spans="3:13" x14ac:dyDescent="0.3">
      <c r="C18" t="s">
        <v>55</v>
      </c>
      <c r="E18" s="17" t="s">
        <v>0</v>
      </c>
      <c r="F18" s="18" t="s">
        <v>44</v>
      </c>
      <c r="G18" s="19"/>
      <c r="H18" s="20" t="s">
        <v>46</v>
      </c>
      <c r="J18" s="10" t="s">
        <v>0</v>
      </c>
      <c r="K18" s="30" t="s">
        <v>44</v>
      </c>
      <c r="L18" s="30" t="s">
        <v>45</v>
      </c>
      <c r="M18" s="11" t="s">
        <v>46</v>
      </c>
    </row>
    <row r="19" spans="3:13" x14ac:dyDescent="0.3">
      <c r="E19" s="21" t="s">
        <v>24</v>
      </c>
      <c r="F19" s="22">
        <f>F4</f>
        <v>1</v>
      </c>
      <c r="G19" s="23"/>
      <c r="H19" s="55">
        <f>(F19-$F$31)</f>
        <v>-383265.43333333335</v>
      </c>
      <c r="J19" s="12" t="s">
        <v>27</v>
      </c>
      <c r="K19" s="28">
        <v>109259.6</v>
      </c>
      <c r="L19" s="51"/>
      <c r="M19" s="40">
        <v>-274006.63333333342</v>
      </c>
    </row>
    <row r="20" spans="3:13" x14ac:dyDescent="0.3">
      <c r="E20" s="21" t="s">
        <v>25</v>
      </c>
      <c r="F20" s="22">
        <f t="shared" ref="F20:F30" si="3">F5</f>
        <v>19.8</v>
      </c>
      <c r="G20" s="23"/>
      <c r="H20" s="55">
        <f t="shared" ref="H20:H30" si="4">(F20-$F$31)</f>
        <v>-383246.63333333336</v>
      </c>
      <c r="J20" s="12" t="s">
        <v>31</v>
      </c>
      <c r="K20" s="28">
        <v>962581.6</v>
      </c>
      <c r="L20" s="51"/>
      <c r="M20" s="40">
        <v>579315.36666666658</v>
      </c>
    </row>
    <row r="21" spans="3:13" x14ac:dyDescent="0.3">
      <c r="E21" s="21" t="s">
        <v>26</v>
      </c>
      <c r="F21" s="22">
        <f t="shared" si="3"/>
        <v>9047.4</v>
      </c>
      <c r="G21" s="23"/>
      <c r="H21" s="55">
        <f t="shared" si="4"/>
        <v>-374219.03333333333</v>
      </c>
      <c r="J21" s="12" t="s">
        <v>35</v>
      </c>
      <c r="K21" s="28">
        <v>1663.4</v>
      </c>
      <c r="L21" s="51"/>
      <c r="M21" s="40">
        <v>-381602.83333333337</v>
      </c>
    </row>
    <row r="22" spans="3:13" x14ac:dyDescent="0.3">
      <c r="E22" s="21" t="s">
        <v>27</v>
      </c>
      <c r="F22" s="22">
        <f t="shared" si="3"/>
        <v>109259.6</v>
      </c>
      <c r="G22" s="23"/>
      <c r="H22" s="55">
        <f t="shared" si="4"/>
        <v>-274006.83333333337</v>
      </c>
      <c r="J22" s="12" t="s">
        <v>25</v>
      </c>
      <c r="K22" s="28">
        <v>19</v>
      </c>
      <c r="L22" s="51"/>
      <c r="M22" s="40">
        <v>-383247.2333333334</v>
      </c>
    </row>
    <row r="23" spans="3:13" x14ac:dyDescent="0.3">
      <c r="E23" s="21" t="s">
        <v>28</v>
      </c>
      <c r="F23" s="22">
        <f t="shared" si="3"/>
        <v>567966</v>
      </c>
      <c r="G23" s="23"/>
      <c r="H23" s="55">
        <f t="shared" si="4"/>
        <v>184699.56666666665</v>
      </c>
      <c r="J23" s="12" t="s">
        <v>24</v>
      </c>
      <c r="K23" s="28">
        <v>0</v>
      </c>
      <c r="L23" s="51"/>
      <c r="M23" s="40">
        <v>-383266.2333333334</v>
      </c>
    </row>
    <row r="24" spans="3:13" x14ac:dyDescent="0.3">
      <c r="E24" s="21" t="s">
        <v>29</v>
      </c>
      <c r="F24" s="22">
        <f t="shared" si="3"/>
        <v>806624.4</v>
      </c>
      <c r="G24" s="23"/>
      <c r="H24" s="55">
        <f t="shared" si="4"/>
        <v>423357.96666666667</v>
      </c>
      <c r="J24" s="12" t="s">
        <v>30</v>
      </c>
      <c r="K24" s="28">
        <v>908172.4</v>
      </c>
      <c r="L24" s="51"/>
      <c r="M24" s="40">
        <v>524906.16666666663</v>
      </c>
    </row>
    <row r="25" spans="3:13" x14ac:dyDescent="0.3">
      <c r="E25" s="21" t="s">
        <v>30</v>
      </c>
      <c r="F25" s="22">
        <f t="shared" si="3"/>
        <v>908172.4</v>
      </c>
      <c r="G25" s="23"/>
      <c r="H25" s="55">
        <f t="shared" si="4"/>
        <v>524905.96666666667</v>
      </c>
      <c r="J25" s="12" t="s">
        <v>29</v>
      </c>
      <c r="K25" s="28">
        <v>806624.4</v>
      </c>
      <c r="L25" s="51"/>
      <c r="M25" s="40">
        <v>423358.16666666663</v>
      </c>
    </row>
    <row r="26" spans="3:13" x14ac:dyDescent="0.3">
      <c r="E26" s="21" t="s">
        <v>31</v>
      </c>
      <c r="F26" s="22">
        <f t="shared" si="3"/>
        <v>962581.6</v>
      </c>
      <c r="G26" s="23"/>
      <c r="H26" s="55">
        <f t="shared" si="4"/>
        <v>579315.16666666663</v>
      </c>
      <c r="J26" s="12" t="s">
        <v>26</v>
      </c>
      <c r="K26" s="28">
        <v>9047.4</v>
      </c>
      <c r="L26" s="51"/>
      <c r="M26" s="40">
        <v>-374218.83333333337</v>
      </c>
    </row>
    <row r="27" spans="3:13" x14ac:dyDescent="0.3">
      <c r="E27" s="21" t="s">
        <v>32</v>
      </c>
      <c r="F27" s="22">
        <f t="shared" si="3"/>
        <v>828425.6</v>
      </c>
      <c r="G27" s="23"/>
      <c r="H27" s="55">
        <f t="shared" si="4"/>
        <v>445159.16666666663</v>
      </c>
      <c r="J27" s="12" t="s">
        <v>28</v>
      </c>
      <c r="K27" s="28">
        <v>567966</v>
      </c>
      <c r="L27" s="51"/>
      <c r="M27" s="40">
        <v>184699.7666666666</v>
      </c>
    </row>
    <row r="28" spans="3:13" x14ac:dyDescent="0.3">
      <c r="E28" s="21" t="s">
        <v>33</v>
      </c>
      <c r="F28" s="22">
        <f t="shared" si="3"/>
        <v>392514.2</v>
      </c>
      <c r="G28" s="23"/>
      <c r="H28" s="55">
        <f t="shared" si="4"/>
        <v>9247.7666666666628</v>
      </c>
      <c r="J28" s="12" t="s">
        <v>34</v>
      </c>
      <c r="K28" s="28">
        <v>12921.2</v>
      </c>
      <c r="L28" s="51"/>
      <c r="M28" s="40">
        <v>-370345.03333333338</v>
      </c>
    </row>
    <row r="29" spans="3:13" x14ac:dyDescent="0.3">
      <c r="E29" s="21" t="s">
        <v>34</v>
      </c>
      <c r="F29" s="22">
        <f t="shared" si="3"/>
        <v>12921.2</v>
      </c>
      <c r="G29" s="23"/>
      <c r="H29" s="55">
        <f t="shared" si="4"/>
        <v>-370345.23333333334</v>
      </c>
      <c r="J29" s="12" t="s">
        <v>33</v>
      </c>
      <c r="K29" s="28">
        <v>392514.2</v>
      </c>
      <c r="L29" s="51"/>
      <c r="M29" s="40">
        <v>9247.9666666666162</v>
      </c>
    </row>
    <row r="30" spans="3:13" ht="15" thickBot="1" x14ac:dyDescent="0.35">
      <c r="E30" s="21" t="s">
        <v>35</v>
      </c>
      <c r="F30" s="22">
        <f t="shared" si="3"/>
        <v>1664</v>
      </c>
      <c r="G30" s="23"/>
      <c r="H30" s="56">
        <f t="shared" si="4"/>
        <v>-381602.43333333335</v>
      </c>
      <c r="J30" s="12" t="s">
        <v>32</v>
      </c>
      <c r="K30" s="28">
        <v>828425.6</v>
      </c>
      <c r="L30" s="51"/>
      <c r="M30" s="62">
        <v>445159.36666666658</v>
      </c>
    </row>
    <row r="31" spans="3:13" ht="15.6" thickTop="1" thickBot="1" x14ac:dyDescent="0.35">
      <c r="E31" s="14" t="s">
        <v>57</v>
      </c>
      <c r="F31" s="26">
        <f>AVERAGE(F19:F30)</f>
        <v>383266.43333333335</v>
      </c>
      <c r="G31" s="26"/>
      <c r="H31" s="27">
        <f t="shared" ref="H31" si="5">SUM(H19:H30)</f>
        <v>0</v>
      </c>
      <c r="J31" s="14"/>
      <c r="K31" s="53"/>
      <c r="L31" s="41"/>
      <c r="M31" s="42">
        <f>SUM(M19:M30)</f>
        <v>-6.9849193096160889E-10</v>
      </c>
    </row>
    <row r="33" spans="6:8" x14ac:dyDescent="0.3">
      <c r="F33" s="50"/>
      <c r="H33" s="50"/>
    </row>
    <row r="34" spans="6:8" x14ac:dyDescent="0.3">
      <c r="H34" s="50"/>
    </row>
    <row r="35" spans="6:8" x14ac:dyDescent="0.3">
      <c r="H35" s="50"/>
    </row>
    <row r="36" spans="6:8" x14ac:dyDescent="0.3">
      <c r="H36" s="5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H17"/>
  <sheetViews>
    <sheetView showGridLines="0" workbookViewId="0">
      <selection activeCell="F4" sqref="F4"/>
    </sheetView>
  </sheetViews>
  <sheetFormatPr defaultRowHeight="14.4" x14ac:dyDescent="0.3"/>
  <cols>
    <col min="4" max="6" width="11.33203125" bestFit="1" customWidth="1"/>
    <col min="7" max="7" width="17.33203125" bestFit="1" customWidth="1"/>
    <col min="8" max="8" width="9.33203125" bestFit="1" customWidth="1"/>
  </cols>
  <sheetData>
    <row r="2" spans="3:8" ht="15" thickBot="1" x14ac:dyDescent="0.35">
      <c r="G2" t="s">
        <v>61</v>
      </c>
    </row>
    <row r="3" spans="3:8" x14ac:dyDescent="0.3">
      <c r="C3" s="10"/>
      <c r="D3" s="35" t="s">
        <v>53</v>
      </c>
      <c r="E3" s="35" t="s">
        <v>55</v>
      </c>
      <c r="F3" s="36" t="s">
        <v>43</v>
      </c>
      <c r="G3" s="35" t="s">
        <v>53</v>
      </c>
      <c r="H3" s="37" t="s">
        <v>55</v>
      </c>
    </row>
    <row r="4" spans="3:8" x14ac:dyDescent="0.3">
      <c r="C4" s="38">
        <v>43101</v>
      </c>
      <c r="D4" s="28">
        <f>Multiplicative!G51</f>
        <v>0</v>
      </c>
      <c r="E4" s="28">
        <f>Additive!G63</f>
        <v>115982.90508474573</v>
      </c>
      <c r="F4" s="39">
        <f>Data!B63</f>
        <v>6154</v>
      </c>
      <c r="G4" s="28">
        <f>ABS($F4-D4)</f>
        <v>6154</v>
      </c>
      <c r="H4" s="40">
        <f>ABS($F4-E4)</f>
        <v>109828.90508474573</v>
      </c>
    </row>
    <row r="5" spans="3:8" x14ac:dyDescent="0.3">
      <c r="C5" s="38">
        <v>43132</v>
      </c>
      <c r="D5" s="28">
        <f>Multiplicative!G52</f>
        <v>22.676053276755397</v>
      </c>
      <c r="E5" s="28">
        <f>Additive!G64</f>
        <v>119804.62328424561</v>
      </c>
      <c r="F5" s="39">
        <f>Data!B64</f>
        <v>6277</v>
      </c>
      <c r="G5" s="28">
        <f t="shared" ref="G5:G11" si="0">ABS($F5-D5)</f>
        <v>6254.3239467232443</v>
      </c>
      <c r="H5" s="40">
        <f t="shared" ref="H5:H11" si="1">ABS($F5-E5)</f>
        <v>113527.62328424561</v>
      </c>
    </row>
    <row r="6" spans="3:8" x14ac:dyDescent="0.3">
      <c r="C6" s="38">
        <v>43160</v>
      </c>
      <c r="D6" s="28">
        <f>Multiplicative!G53</f>
        <v>10887.626317221033</v>
      </c>
      <c r="E6" s="28">
        <f>Additive!G65</f>
        <v>132635.74148374551</v>
      </c>
      <c r="F6" s="39">
        <f>Data!B65</f>
        <v>24428</v>
      </c>
      <c r="G6" s="28">
        <f t="shared" si="0"/>
        <v>13540.373682778967</v>
      </c>
      <c r="H6" s="40">
        <f t="shared" si="1"/>
        <v>108207.74148374551</v>
      </c>
    </row>
    <row r="7" spans="3:8" x14ac:dyDescent="0.3">
      <c r="C7" s="38">
        <v>43191</v>
      </c>
      <c r="D7" s="28">
        <f>Multiplicative!G54</f>
        <v>132566.88307108005</v>
      </c>
      <c r="E7" s="28">
        <f>Additive!G66</f>
        <v>236650.65968324529</v>
      </c>
      <c r="F7" s="39">
        <f>Data!B66</f>
        <v>147176</v>
      </c>
      <c r="G7" s="28">
        <f t="shared" si="0"/>
        <v>14609.116928919946</v>
      </c>
      <c r="H7" s="40">
        <f t="shared" si="1"/>
        <v>89474.659683245292</v>
      </c>
    </row>
    <row r="8" spans="3:8" x14ac:dyDescent="0.3">
      <c r="C8" s="38">
        <v>43221</v>
      </c>
      <c r="D8" s="28">
        <f>Multiplicative!G55</f>
        <v>694759.92360641633</v>
      </c>
      <c r="E8" s="28">
        <f>Additive!G67</f>
        <v>699159.77788274514</v>
      </c>
      <c r="F8" s="39">
        <f>Data!B67</f>
        <v>766682</v>
      </c>
      <c r="G8" s="28">
        <f t="shared" si="0"/>
        <v>71922.076393583673</v>
      </c>
      <c r="H8" s="40">
        <f t="shared" si="1"/>
        <v>67522.22211725486</v>
      </c>
    </row>
    <row r="9" spans="3:8" x14ac:dyDescent="0.3">
      <c r="C9" s="38">
        <v>43252</v>
      </c>
      <c r="D9" s="28">
        <f>Multiplicative!G56</f>
        <v>994700.14983852906</v>
      </c>
      <c r="E9" s="28">
        <f>Additive!G68</f>
        <v>941620.89608224505</v>
      </c>
      <c r="F9" s="39">
        <f>Data!B68</f>
        <v>1029274</v>
      </c>
      <c r="G9" s="28">
        <f t="shared" si="0"/>
        <v>34573.850161470938</v>
      </c>
      <c r="H9" s="40">
        <f t="shared" si="1"/>
        <v>87653.103917754954</v>
      </c>
    </row>
    <row r="10" spans="3:8" x14ac:dyDescent="0.3">
      <c r="C10" s="38">
        <v>43282</v>
      </c>
      <c r="D10" s="28">
        <f>Multiplicative!G57</f>
        <v>1128936.2545439431</v>
      </c>
      <c r="E10" s="28">
        <f>Additive!G69</f>
        <v>1046971.6142817449</v>
      </c>
      <c r="F10" s="39">
        <f>Data!B69</f>
        <v>1097861</v>
      </c>
      <c r="G10" s="28">
        <f t="shared" si="0"/>
        <v>31075.254543943098</v>
      </c>
      <c r="H10" s="40">
        <f t="shared" si="1"/>
        <v>50889.385718255071</v>
      </c>
    </row>
    <row r="11" spans="3:8" x14ac:dyDescent="0.3">
      <c r="C11" s="38">
        <v>43313</v>
      </c>
      <c r="D11" s="28">
        <f>Multiplicative!G58</f>
        <v>1206122.1715061364</v>
      </c>
      <c r="E11" s="28">
        <f>Additive!G70</f>
        <v>1105183.5324812448</v>
      </c>
      <c r="F11" s="39">
        <f>Data!B70</f>
        <v>1161093</v>
      </c>
      <c r="G11" s="28">
        <f t="shared" si="0"/>
        <v>45029.171506136423</v>
      </c>
      <c r="H11" s="40">
        <f t="shared" si="1"/>
        <v>55909.467518755235</v>
      </c>
    </row>
    <row r="12" spans="3:8" x14ac:dyDescent="0.3">
      <c r="C12" s="38">
        <v>43344</v>
      </c>
      <c r="D12" s="28">
        <f>Multiplicative!G59</f>
        <v>1046243.2005339904</v>
      </c>
      <c r="E12" s="28">
        <f>Additive!G71</f>
        <v>974830.25068074453</v>
      </c>
      <c r="F12" s="39">
        <f>Data!B71</f>
        <v>959540</v>
      </c>
      <c r="G12" s="28">
        <f t="shared" ref="G12:G15" si="2">ABS($F12-D12)</f>
        <v>86703.200533990399</v>
      </c>
      <c r="H12" s="40">
        <f t="shared" ref="H12:H15" si="3">ABS($F12-E12)</f>
        <v>15290.250680744532</v>
      </c>
    </row>
    <row r="13" spans="3:8" x14ac:dyDescent="0.3">
      <c r="C13" s="38">
        <v>43374</v>
      </c>
      <c r="D13" s="28">
        <f>Multiplicative!G60</f>
        <v>499612.27167282894</v>
      </c>
      <c r="E13" s="28">
        <f>Additive!G72</f>
        <v>542721.56888024439</v>
      </c>
      <c r="F13" s="39">
        <f>Data!B72</f>
        <v>548609</v>
      </c>
      <c r="G13" s="28">
        <f t="shared" si="2"/>
        <v>48996.728327171062</v>
      </c>
      <c r="H13" s="40">
        <f t="shared" si="3"/>
        <v>5887.431119755609</v>
      </c>
    </row>
    <row r="14" spans="3:8" x14ac:dyDescent="0.3">
      <c r="C14" s="38">
        <v>43405</v>
      </c>
      <c r="D14" s="28">
        <f>Multiplicative!G61</f>
        <v>16574.970738431679</v>
      </c>
      <c r="E14" s="28">
        <f>Additive!G73</f>
        <v>166931.28707974433</v>
      </c>
      <c r="F14" s="39">
        <f>Data!B73</f>
        <v>11794</v>
      </c>
      <c r="G14" s="28">
        <f t="shared" si="2"/>
        <v>4780.9707384316789</v>
      </c>
      <c r="H14" s="40">
        <f t="shared" si="3"/>
        <v>155137.28707974433</v>
      </c>
    </row>
    <row r="15" spans="3:8" x14ac:dyDescent="0.3">
      <c r="C15" s="38">
        <v>43435</v>
      </c>
      <c r="D15" s="28">
        <f>Multiplicative!G62</f>
        <v>2150.2691959686108</v>
      </c>
      <c r="E15" s="28">
        <f>Additive!G74</f>
        <v>159476.20527924423</v>
      </c>
      <c r="F15" s="39">
        <f>Data!B74</f>
        <v>1952</v>
      </c>
      <c r="G15" s="28">
        <f t="shared" si="2"/>
        <v>198.2691959686108</v>
      </c>
      <c r="H15" s="40">
        <f t="shared" si="3"/>
        <v>157524.20527924423</v>
      </c>
    </row>
    <row r="16" spans="3:8" x14ac:dyDescent="0.3">
      <c r="C16" s="38"/>
      <c r="D16" s="31"/>
      <c r="E16" s="31"/>
      <c r="F16" s="31"/>
      <c r="G16" s="31"/>
      <c r="H16" s="13"/>
    </row>
    <row r="17" spans="3:8" ht="15" thickBot="1" x14ac:dyDescent="0.35">
      <c r="C17" s="14"/>
      <c r="D17" s="41"/>
      <c r="E17" s="41"/>
      <c r="F17" s="41" t="s">
        <v>42</v>
      </c>
      <c r="G17" s="34">
        <f>AVERAGE(G4:G11)</f>
        <v>27894.770895444537</v>
      </c>
      <c r="H17" s="42">
        <f>AVERAGE(H4:H11)</f>
        <v>85376.638601000275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79678-D27D-49A7-89CC-CD7354B9CFF8}">
  <dimension ref="E4:H17"/>
  <sheetViews>
    <sheetView tabSelected="1" workbookViewId="0">
      <selection activeCell="E15" sqref="E15"/>
    </sheetView>
  </sheetViews>
  <sheetFormatPr defaultRowHeight="14.4" x14ac:dyDescent="0.3"/>
  <cols>
    <col min="5" max="5" width="27.109375" bestFit="1" customWidth="1"/>
    <col min="6" max="6" width="13.77734375" bestFit="1" customWidth="1"/>
    <col min="7" max="7" width="13.77734375" customWidth="1"/>
    <col min="8" max="8" width="13.77734375" bestFit="1" customWidth="1"/>
  </cols>
  <sheetData>
    <row r="4" spans="5:8" x14ac:dyDescent="0.3">
      <c r="E4" s="63" t="s">
        <v>64</v>
      </c>
    </row>
    <row r="6" spans="5:8" x14ac:dyDescent="0.3">
      <c r="F6" s="57" t="s">
        <v>53</v>
      </c>
      <c r="G6" s="57" t="s">
        <v>55</v>
      </c>
      <c r="H6" s="57" t="s">
        <v>59</v>
      </c>
    </row>
    <row r="7" spans="5:8" x14ac:dyDescent="0.3">
      <c r="E7" s="68" t="s">
        <v>65</v>
      </c>
      <c r="F7" s="5">
        <f>AVERAGE(Multiplicative!J3:J62)</f>
        <v>913954752.93295419</v>
      </c>
      <c r="G7" s="5">
        <f>AVERAGE(Additive!J3:J62)</f>
        <v>2680730847.8639541</v>
      </c>
      <c r="H7" s="5">
        <f>AVERAGE(TES!J16:J63)</f>
        <v>1005249998.4221607</v>
      </c>
    </row>
    <row r="8" spans="5:8" x14ac:dyDescent="0.3">
      <c r="E8" s="68">
        <v>2018</v>
      </c>
      <c r="F8" s="5">
        <f>AVERAGE(Multiplicative!J63:J74)</f>
        <v>6940682603.4672346</v>
      </c>
      <c r="G8" s="5">
        <f>AVERAGE(Additive!J63:J74)</f>
        <v>9314446802.3833694</v>
      </c>
      <c r="H8" s="5">
        <f>AVERAGE(TES!J64:J75)</f>
        <v>2258023126.3398223</v>
      </c>
    </row>
    <row r="9" spans="5:8" x14ac:dyDescent="0.3">
      <c r="E9" s="68" t="s">
        <v>60</v>
      </c>
      <c r="F9" s="5">
        <f>AVERAGE(Multiplicative!J3:J74)</f>
        <v>1918409394.6886673</v>
      </c>
      <c r="G9" s="5">
        <f>AVERAGE(Additive!J3:J74)</f>
        <v>3786350173.6171899</v>
      </c>
      <c r="H9" s="5">
        <f>AVERAGE(TES!J16:J75)</f>
        <v>1255804624.005693</v>
      </c>
    </row>
    <row r="12" spans="5:8" x14ac:dyDescent="0.3">
      <c r="E12" s="63" t="s">
        <v>42</v>
      </c>
    </row>
    <row r="14" spans="5:8" x14ac:dyDescent="0.3">
      <c r="F14" s="57" t="s">
        <v>53</v>
      </c>
      <c r="G14" s="57" t="s">
        <v>55</v>
      </c>
      <c r="H14" s="57" t="s">
        <v>59</v>
      </c>
    </row>
    <row r="15" spans="5:8" x14ac:dyDescent="0.3">
      <c r="E15" s="68" t="s">
        <v>65</v>
      </c>
      <c r="F15" s="5">
        <f>AVERAGE(Multiplicative!I3:I62)</f>
        <v>18598.806643348817</v>
      </c>
      <c r="G15" s="5">
        <f>AVERAGE(Additive!I3:I62)</f>
        <v>41803.315335741412</v>
      </c>
      <c r="H15" s="5">
        <f>AVERAGE(TES!I17:I63)</f>
        <v>19008.289486676713</v>
      </c>
    </row>
    <row r="16" spans="5:8" x14ac:dyDescent="0.3">
      <c r="E16" s="68">
        <v>2018</v>
      </c>
      <c r="F16" s="5">
        <f>AVERAGE(Multiplicative!I63:I74)</f>
        <v>48782.535714589038</v>
      </c>
      <c r="G16" s="5">
        <f>AVERAGE(Additive!I63:I74)</f>
        <v>84737.690247290913</v>
      </c>
      <c r="H16" s="5">
        <f>AVERAGE(TES!I64:I75)</f>
        <v>32984.156735606492</v>
      </c>
    </row>
    <row r="17" spans="5:8" x14ac:dyDescent="0.3">
      <c r="E17" s="68" t="s">
        <v>60</v>
      </c>
      <c r="F17" s="5">
        <f>AVERAGE(Multiplicative!I3:I74)</f>
        <v>23629.428155222187</v>
      </c>
      <c r="G17" s="5">
        <f>AVERAGE(Additive!I3:I74)</f>
        <v>48959.044487666346</v>
      </c>
      <c r="H17" s="5">
        <f>AVERAGE(TES!I17:I75)</f>
        <v>21850.838757645484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Data</vt:lpstr>
      <vt:lpstr>Multiplicative</vt:lpstr>
      <vt:lpstr>Additive</vt:lpstr>
      <vt:lpstr>TES</vt:lpstr>
      <vt:lpstr>Season Weights</vt:lpstr>
      <vt:lpstr>Forecasts</vt:lpstr>
      <vt:lpstr>Deviations</vt:lpstr>
      <vt:lpstr>AddSeason</vt:lpstr>
      <vt:lpstr>Alpha</vt:lpstr>
      <vt:lpstr>Beta</vt:lpstr>
      <vt:lpstr>Gamma</vt:lpstr>
      <vt:lpstr>MAD</vt:lpstr>
      <vt:lpstr>MultSeason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Simmons</dc:creator>
  <cp:lastModifiedBy>Adam Simmons</cp:lastModifiedBy>
  <dcterms:created xsi:type="dcterms:W3CDTF">2015-12-22T08:29:48Z</dcterms:created>
  <dcterms:modified xsi:type="dcterms:W3CDTF">2020-01-05T06:52:56Z</dcterms:modified>
</cp:coreProperties>
</file>